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<sst xmlns="http://schemas.openxmlformats.org/spreadsheetml/2006/main" uniqueCount="116">
  <si>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</si>
  <si>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</si>
  <si>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</si>
  <si>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</si>
  <si>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</si>
  <si>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</si>
  <si>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</si>
  <si>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</si>
  <si>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</si>
  <si>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</si>
  <si>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</si>
  <si>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</si>
  <si>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</si>
  <si>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</si>
  <si>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</si>
  <si>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</si>
  <si>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</si>
  <si>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</si>
  <si>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</si>
  <si>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</si>
  <si>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</si>
  <si>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</si>
  <si>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</si>
  <si>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</si>
  <si>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</si>
  <si>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</si>
  <si>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</si>
  <si>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</si>
  <si>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</si>
  <si>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</si>
  <si>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</si>
  <si>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</si>
  <si>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</si>
  <si>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</si>
  <si>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</si>
  <si>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</si>
  <si>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</si>
  <si>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</si>
  <si>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</si>
  <si>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</si>
  <si>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</si>
  <si>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</si>
  <si>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</si>
  <si>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</si>
  <si>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</si>
  <si>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</si>
  <si>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</si>
  <si>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</si>
  <si>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</si>
  <si>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</si>
  <si>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</si>
  <si>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</si>
  <si>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</si>
  <si>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</si>
  <si>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</si>
  <si>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</si>
  <si>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</si>
  <si>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ln_ph001</t>
  </si>
  <si>
    <t>インターカラー</t>
  </si>
  <si>
    <t>デリヘル版2(LINEver)（並木塔子）</t>
  </si>
  <si>
    <t>学生いませんギャルもいません熟女熟女熟女熟女(LINEver)</t>
  </si>
  <si>
    <t>line</t>
  </si>
  <si>
    <t>スポニチ関東</t>
  </si>
  <si>
    <t>全5段</t>
  </si>
  <si>
    <t>12月10日(土)</t>
  </si>
  <si>
    <t>pp1930</t>
  </si>
  <si>
    <t>空電</t>
  </si>
  <si>
    <t>ln_ph002</t>
  </si>
  <si>
    <t>雑誌版SPA(LINEver)（艶堂しほり）</t>
  </si>
  <si>
    <t>え?LINEでこんなに出会えんの！？ダメ元で始めたはずが</t>
  </si>
  <si>
    <t>12月23日(金)</t>
  </si>
  <si>
    <t>pp1931</t>
  </si>
  <si>
    <t>ln_ph003</t>
  </si>
  <si>
    <t>右女9版(パートナー)(LINEver)（艶堂しほり）</t>
  </si>
  <si>
    <t>サンスポ関東</t>
  </si>
  <si>
    <t>1C終面全5段</t>
  </si>
  <si>
    <t>12月09日(金)</t>
  </si>
  <si>
    <t>pp1932</t>
  </si>
  <si>
    <t>ln_ph004</t>
  </si>
  <si>
    <t>サンスポ関西</t>
  </si>
  <si>
    <t>pp1933</t>
  </si>
  <si>
    <t>ln_ph005</t>
  </si>
  <si>
    <t>デリヘル版（並木塔子）</t>
  </si>
  <si>
    <t>三密(秘密♡親密♡密着)の出会い中高年で大流行</t>
  </si>
  <si>
    <t>デイリースポーツ関西</t>
  </si>
  <si>
    <t>4C終面全5段</t>
  </si>
  <si>
    <t>12月16日(金)</t>
  </si>
  <si>
    <t>pp1934</t>
  </si>
  <si>
    <t>新聞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</si>
  <si>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</si>
  <si>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</si>
  <si>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</si>
  <si>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</si>
  <si>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</si>
  <si>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</si>
  <si>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</si>
  <si>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</si>
  <si>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12/1～12/31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</si>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</sst>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0.56666666666667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120000</v>
      </c>
      <c r="L6" s="80">
        <v>0</v>
      </c>
      <c r="M6" s="80">
        <v>0</v>
      </c>
      <c r="N6" s="80">
        <v>0</v>
      </c>
      <c r="O6" s="91">
        <v>11</v>
      </c>
      <c r="P6" s="92">
        <v>0</v>
      </c>
      <c r="Q6" s="93">
        <f>O6+P6</f>
        <v>11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0.090909090909091</v>
      </c>
      <c r="V6" s="82">
        <f>IFERROR(K6/SUM(Q6:Q7),"-")</f>
        <v>7058.8235294118</v>
      </c>
      <c r="W6" s="83">
        <v>1</v>
      </c>
      <c r="X6" s="81">
        <f>IF(Q6=0,"-",W6/Q6)</f>
        <v>0.090909090909091</v>
      </c>
      <c r="Y6" s="186">
        <v>18000</v>
      </c>
      <c r="Z6" s="187">
        <f>IFERROR(Y6/Q6,"-")</f>
        <v>1636.3636363636</v>
      </c>
      <c r="AA6" s="187">
        <f>IFERROR(Y6/W6,"-")</f>
        <v>18000</v>
      </c>
      <c r="AB6" s="181">
        <f>SUM(Y6:Y7)-SUM(K6:K7)</f>
        <v>-52000</v>
      </c>
      <c r="AC6" s="85">
        <f>SUM(Y6:Y7)/SUM(K6:K7)</f>
        <v>0.56666666666667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0.090909090909091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9</v>
      </c>
      <c r="BY6" s="127">
        <f>IF(Q6=0,"",IF(BX6=0,"",(BX6/Q6)))</f>
        <v>0.81818181818182</v>
      </c>
      <c r="BZ6" s="128">
        <v>1</v>
      </c>
      <c r="CA6" s="129">
        <f>IFERROR(BZ6/BX6,"-")</f>
        <v>0.11111111111111</v>
      </c>
      <c r="CB6" s="130">
        <v>18000</v>
      </c>
      <c r="CC6" s="131">
        <f>IFERROR(CB6/BX6,"-")</f>
        <v>2000</v>
      </c>
      <c r="CD6" s="132"/>
      <c r="CE6" s="132"/>
      <c r="CF6" s="132">
        <v>1</v>
      </c>
      <c r="CG6" s="133">
        <v>1</v>
      </c>
      <c r="CH6" s="134">
        <f>IF(Q6=0,"",IF(CG6=0,"",(CG6/Q6)))</f>
        <v>0.090909090909091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18000</v>
      </c>
      <c r="CR6" s="141">
        <v>18000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21</v>
      </c>
      <c r="M7" s="80">
        <v>15</v>
      </c>
      <c r="N7" s="80">
        <v>13</v>
      </c>
      <c r="O7" s="91">
        <v>6</v>
      </c>
      <c r="P7" s="92">
        <v>0</v>
      </c>
      <c r="Q7" s="93">
        <f>O7+P7</f>
        <v>6</v>
      </c>
      <c r="R7" s="81">
        <f>IFERROR(Q7/N7,"-")</f>
        <v>0.46153846153846</v>
      </c>
      <c r="S7" s="80">
        <v>0</v>
      </c>
      <c r="T7" s="80">
        <v>3</v>
      </c>
      <c r="U7" s="81">
        <f>IFERROR(T7/(Q7),"-")</f>
        <v>0.5</v>
      </c>
      <c r="V7" s="82"/>
      <c r="W7" s="83">
        <v>1</v>
      </c>
      <c r="X7" s="81">
        <f>IF(Q7=0,"-",W7/Q7)</f>
        <v>0.16666666666667</v>
      </c>
      <c r="Y7" s="186">
        <v>50000</v>
      </c>
      <c r="Z7" s="187">
        <f>IFERROR(Y7/Q7,"-")</f>
        <v>8333.3333333333</v>
      </c>
      <c r="AA7" s="187">
        <f>IFERROR(Y7/W7,"-")</f>
        <v>50000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0.16666666666667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4</v>
      </c>
      <c r="BY7" s="127">
        <f>IF(Q7=0,"",IF(BX7=0,"",(BX7/Q7)))</f>
        <v>0.66666666666667</v>
      </c>
      <c r="BZ7" s="128">
        <v>2</v>
      </c>
      <c r="CA7" s="129">
        <f>IFERROR(BZ7/BX7,"-")</f>
        <v>0.5</v>
      </c>
      <c r="CB7" s="130">
        <v>60000</v>
      </c>
      <c r="CC7" s="131">
        <f>IFERROR(CB7/BX7,"-")</f>
        <v>15000</v>
      </c>
      <c r="CD7" s="132">
        <v>1</v>
      </c>
      <c r="CE7" s="132"/>
      <c r="CF7" s="132">
        <v>1</v>
      </c>
      <c r="CG7" s="133">
        <v>1</v>
      </c>
      <c r="CH7" s="134">
        <f>IF(Q7=0,"",IF(CG7=0,"",(CG7/Q7)))</f>
        <v>0.16666666666667</v>
      </c>
      <c r="CI7" s="135">
        <v>1</v>
      </c>
      <c r="CJ7" s="136">
        <f>IFERROR(CI7/CG7,"-")</f>
        <v>1</v>
      </c>
      <c r="CK7" s="137">
        <v>1007000</v>
      </c>
      <c r="CL7" s="138">
        <f>IFERROR(CK7/CG7,"-")</f>
        <v>1007000</v>
      </c>
      <c r="CM7" s="139"/>
      <c r="CN7" s="139"/>
      <c r="CO7" s="139">
        <v>1</v>
      </c>
      <c r="CP7" s="140">
        <v>1</v>
      </c>
      <c r="CQ7" s="141">
        <v>50000</v>
      </c>
      <c r="CR7" s="141">
        <v>1007000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</v>
      </c>
      <c r="B8" s="189" t="s">
        <v>67</v>
      </c>
      <c r="C8" s="189" t="s">
        <v>58</v>
      </c>
      <c r="D8" s="189"/>
      <c r="E8" s="189" t="s">
        <v>68</v>
      </c>
      <c r="F8" s="189" t="s">
        <v>69</v>
      </c>
      <c r="G8" s="189" t="s">
        <v>61</v>
      </c>
      <c r="H8" s="89" t="s">
        <v>62</v>
      </c>
      <c r="I8" s="89" t="s">
        <v>63</v>
      </c>
      <c r="J8" s="89" t="s">
        <v>70</v>
      </c>
      <c r="K8" s="181">
        <v>120000</v>
      </c>
      <c r="L8" s="80">
        <v>0</v>
      </c>
      <c r="M8" s="80">
        <v>0</v>
      </c>
      <c r="N8" s="80">
        <v>0</v>
      </c>
      <c r="O8" s="91">
        <v>4</v>
      </c>
      <c r="P8" s="92">
        <v>0</v>
      </c>
      <c r="Q8" s="93">
        <f>O8+P8</f>
        <v>4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0.25</v>
      </c>
      <c r="V8" s="82">
        <f>IFERROR(K8/SUM(Q8:Q9),"-")</f>
        <v>13333.333333333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-120000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0.25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 t="s">
        <v>68</v>
      </c>
      <c r="F9" s="189" t="s">
        <v>69</v>
      </c>
      <c r="G9" s="189" t="s">
        <v>66</v>
      </c>
      <c r="H9" s="89"/>
      <c r="I9" s="89"/>
      <c r="J9" s="89"/>
      <c r="K9" s="181"/>
      <c r="L9" s="80">
        <v>10</v>
      </c>
      <c r="M9" s="80">
        <v>8</v>
      </c>
      <c r="N9" s="80">
        <v>9</v>
      </c>
      <c r="O9" s="91">
        <v>5</v>
      </c>
      <c r="P9" s="92">
        <v>0</v>
      </c>
      <c r="Q9" s="93">
        <f>O9+P9</f>
        <v>5</v>
      </c>
      <c r="R9" s="81">
        <f>IFERROR(Q9/N9,"-")</f>
        <v>0.55555555555556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0.2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0.6</v>
      </c>
      <c r="BZ9" s="128">
        <v>1</v>
      </c>
      <c r="CA9" s="129">
        <f>IFERROR(BZ9/BX9,"-")</f>
        <v>0.33333333333333</v>
      </c>
      <c r="CB9" s="130">
        <v>559000</v>
      </c>
      <c r="CC9" s="131">
        <f>IFERROR(CB9/BX9,"-")</f>
        <v>186333.33333333</v>
      </c>
      <c r="CD9" s="132"/>
      <c r="CE9" s="132"/>
      <c r="CF9" s="132">
        <v>1</v>
      </c>
      <c r="CG9" s="133">
        <v>1</v>
      </c>
      <c r="CH9" s="134">
        <f>IF(Q9=0,"",IF(CG9=0,"",(CG9/Q9)))</f>
        <v>0.2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>
        <v>559000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</v>
      </c>
      <c r="B10" s="189" t="s">
        <v>72</v>
      </c>
      <c r="C10" s="189" t="s">
        <v>58</v>
      </c>
      <c r="D10" s="189"/>
      <c r="E10" s="189" t="s">
        <v>73</v>
      </c>
      <c r="F10" s="189" t="s">
        <v>60</v>
      </c>
      <c r="G10" s="189" t="s">
        <v>61</v>
      </c>
      <c r="H10" s="89" t="s">
        <v>74</v>
      </c>
      <c r="I10" s="89" t="s">
        <v>75</v>
      </c>
      <c r="J10" s="89" t="s">
        <v>76</v>
      </c>
      <c r="K10" s="181">
        <v>150000</v>
      </c>
      <c r="L10" s="80">
        <v>0</v>
      </c>
      <c r="M10" s="80">
        <v>0</v>
      </c>
      <c r="N10" s="80">
        <v>0</v>
      </c>
      <c r="O10" s="91">
        <v>7</v>
      </c>
      <c r="P10" s="92">
        <v>0</v>
      </c>
      <c r="Q10" s="93">
        <f>O10+P10</f>
        <v>7</v>
      </c>
      <c r="R10" s="81" t="str">
        <f>IFERROR(Q10/N10,"-")</f>
        <v>-</v>
      </c>
      <c r="S10" s="80">
        <v>0</v>
      </c>
      <c r="T10" s="80">
        <v>3</v>
      </c>
      <c r="U10" s="81">
        <f>IFERROR(T10/(Q10),"-")</f>
        <v>0.42857142857143</v>
      </c>
      <c r="V10" s="82">
        <f>IFERROR(K10/SUM(Q10:Q11),"-")</f>
        <v>11538.461538462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-150000</v>
      </c>
      <c r="AC10" s="85">
        <f>SUM(Y10:Y11)/SUM(K10:K11)</f>
        <v>0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0.28571428571429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4</v>
      </c>
      <c r="BP10" s="120">
        <f>IF(Q10=0,"",IF(BO10=0,"",(BO10/Q10)))</f>
        <v>0.57142857142857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0.14285714285714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77</v>
      </c>
      <c r="C11" s="189" t="s">
        <v>58</v>
      </c>
      <c r="D11" s="189"/>
      <c r="E11" s="189" t="s">
        <v>73</v>
      </c>
      <c r="F11" s="189" t="s">
        <v>60</v>
      </c>
      <c r="G11" s="189" t="s">
        <v>66</v>
      </c>
      <c r="H11" s="89"/>
      <c r="I11" s="89"/>
      <c r="J11" s="89"/>
      <c r="K11" s="181"/>
      <c r="L11" s="80">
        <v>23</v>
      </c>
      <c r="M11" s="80">
        <v>18</v>
      </c>
      <c r="N11" s="80">
        <v>20</v>
      </c>
      <c r="O11" s="91">
        <v>6</v>
      </c>
      <c r="P11" s="92">
        <v>0</v>
      </c>
      <c r="Q11" s="93">
        <f>O11+P11</f>
        <v>6</v>
      </c>
      <c r="R11" s="81">
        <f>IFERROR(Q11/N11,"-")</f>
        <v>0.3</v>
      </c>
      <c r="S11" s="80">
        <v>0</v>
      </c>
      <c r="T11" s="80">
        <v>1</v>
      </c>
      <c r="U11" s="81">
        <f>IFERROR(T11/(Q11),"-")</f>
        <v>0.16666666666667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0.16666666666667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2</v>
      </c>
      <c r="BP11" s="120">
        <f>IF(Q11=0,"",IF(BO11=0,"",(BO11/Q11)))</f>
        <v>0.33333333333333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78</v>
      </c>
      <c r="C12" s="189" t="s">
        <v>58</v>
      </c>
      <c r="D12" s="189"/>
      <c r="E12" s="189" t="s">
        <v>73</v>
      </c>
      <c r="F12" s="189" t="s">
        <v>60</v>
      </c>
      <c r="G12" s="189" t="s">
        <v>61</v>
      </c>
      <c r="H12" s="89" t="s">
        <v>79</v>
      </c>
      <c r="I12" s="89" t="s">
        <v>75</v>
      </c>
      <c r="J12" s="89" t="s">
        <v>76</v>
      </c>
      <c r="K12" s="181">
        <v>150000</v>
      </c>
      <c r="L12" s="80">
        <v>0</v>
      </c>
      <c r="M12" s="80">
        <v>0</v>
      </c>
      <c r="N12" s="80">
        <v>0</v>
      </c>
      <c r="O12" s="91">
        <v>7</v>
      </c>
      <c r="P12" s="92">
        <v>0</v>
      </c>
      <c r="Q12" s="93">
        <f>O12+P12</f>
        <v>7</v>
      </c>
      <c r="R12" s="81" t="str">
        <f>IFERROR(Q12/N12,"-")</f>
        <v>-</v>
      </c>
      <c r="S12" s="80">
        <v>0</v>
      </c>
      <c r="T12" s="80">
        <v>0</v>
      </c>
      <c r="U12" s="81">
        <f>IFERROR(T12/(Q12),"-")</f>
        <v>0</v>
      </c>
      <c r="V12" s="82">
        <f>IFERROR(K12/SUM(Q12:Q13),"-")</f>
        <v>15000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-150000</v>
      </c>
      <c r="AC12" s="85">
        <f>SUM(Y12:Y13)/SUM(K12:K13)</f>
        <v>0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0.14285714285714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0.14285714285714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0.28571428571429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2</v>
      </c>
      <c r="BY12" s="127">
        <f>IF(Q12=0,"",IF(BX12=0,"",(BX12/Q12)))</f>
        <v>0.28571428571429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0.14285714285714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80</v>
      </c>
      <c r="C13" s="189" t="s">
        <v>58</v>
      </c>
      <c r="D13" s="189"/>
      <c r="E13" s="189" t="s">
        <v>73</v>
      </c>
      <c r="F13" s="189" t="s">
        <v>60</v>
      </c>
      <c r="G13" s="189" t="s">
        <v>66</v>
      </c>
      <c r="H13" s="89"/>
      <c r="I13" s="89"/>
      <c r="J13" s="89"/>
      <c r="K13" s="181"/>
      <c r="L13" s="80">
        <v>14</v>
      </c>
      <c r="M13" s="80">
        <v>13</v>
      </c>
      <c r="N13" s="80">
        <v>16</v>
      </c>
      <c r="O13" s="91">
        <v>3</v>
      </c>
      <c r="P13" s="92">
        <v>0</v>
      </c>
      <c r="Q13" s="93">
        <f>O13+P13</f>
        <v>3</v>
      </c>
      <c r="R13" s="81">
        <f>IFERROR(Q13/N13,"-")</f>
        <v>0.1875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0.33333333333333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0.33333333333333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0.33333333333333</v>
      </c>
      <c r="CI13" s="135">
        <v>1</v>
      </c>
      <c r="CJ13" s="136">
        <f>IFERROR(CI13/CG13,"-")</f>
        <v>1</v>
      </c>
      <c r="CK13" s="137">
        <v>5000</v>
      </c>
      <c r="CL13" s="138">
        <f>IFERROR(CK13/CG13,"-")</f>
        <v>5000</v>
      </c>
      <c r="CM13" s="139">
        <v>1</v>
      </c>
      <c r="CN13" s="139"/>
      <c r="CO13" s="139"/>
      <c r="CP13" s="140">
        <v>0</v>
      </c>
      <c r="CQ13" s="141">
        <v>0</v>
      </c>
      <c r="CR13" s="141">
        <v>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0.05</v>
      </c>
      <c r="B14" s="189" t="s">
        <v>81</v>
      </c>
      <c r="C14" s="189" t="s">
        <v>58</v>
      </c>
      <c r="D14" s="189"/>
      <c r="E14" s="189" t="s">
        <v>82</v>
      </c>
      <c r="F14" s="189" t="s">
        <v>83</v>
      </c>
      <c r="G14" s="189" t="s">
        <v>61</v>
      </c>
      <c r="H14" s="89" t="s">
        <v>84</v>
      </c>
      <c r="I14" s="89" t="s">
        <v>85</v>
      </c>
      <c r="J14" s="89" t="s">
        <v>86</v>
      </c>
      <c r="K14" s="181">
        <v>120000</v>
      </c>
      <c r="L14" s="80">
        <v>0</v>
      </c>
      <c r="M14" s="80">
        <v>0</v>
      </c>
      <c r="N14" s="80">
        <v>0</v>
      </c>
      <c r="O14" s="91">
        <v>10</v>
      </c>
      <c r="P14" s="92">
        <v>0</v>
      </c>
      <c r="Q14" s="93">
        <f>O14+P14</f>
        <v>10</v>
      </c>
      <c r="R14" s="81" t="str">
        <f>IFERROR(Q14/N14,"-")</f>
        <v>-</v>
      </c>
      <c r="S14" s="80">
        <v>0</v>
      </c>
      <c r="T14" s="80">
        <v>2</v>
      </c>
      <c r="U14" s="81">
        <f>IFERROR(T14/(Q14),"-")</f>
        <v>0.2</v>
      </c>
      <c r="V14" s="82">
        <f>IFERROR(K14/SUM(Q14:Q15),"-")</f>
        <v>10000</v>
      </c>
      <c r="W14" s="83">
        <v>1</v>
      </c>
      <c r="X14" s="81">
        <f>IF(Q14=0,"-",W14/Q14)</f>
        <v>0.1</v>
      </c>
      <c r="Y14" s="186">
        <v>6000</v>
      </c>
      <c r="Z14" s="187">
        <f>IFERROR(Y14/Q14,"-")</f>
        <v>600</v>
      </c>
      <c r="AA14" s="187">
        <f>IFERROR(Y14/W14,"-")</f>
        <v>6000</v>
      </c>
      <c r="AB14" s="181">
        <f>SUM(Y14:Y15)-SUM(K14:K15)</f>
        <v>-114000</v>
      </c>
      <c r="AC14" s="85">
        <f>SUM(Y14:Y15)/SUM(K14:K15)</f>
        <v>0.05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0.1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0.1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1</v>
      </c>
      <c r="BG14" s="113">
        <f>IF(Q14=0,"",IF(BF14=0,"",(BF14/Q14)))</f>
        <v>0.1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5</v>
      </c>
      <c r="BP14" s="120">
        <f>IF(Q14=0,"",IF(BO14=0,"",(BO14/Q14)))</f>
        <v>0.5</v>
      </c>
      <c r="BQ14" s="121">
        <v>1</v>
      </c>
      <c r="BR14" s="122">
        <f>IFERROR(BQ14/BO14,"-")</f>
        <v>0.2</v>
      </c>
      <c r="BS14" s="123">
        <v>6000</v>
      </c>
      <c r="BT14" s="124">
        <f>IFERROR(BS14/BO14,"-")</f>
        <v>1200</v>
      </c>
      <c r="BU14" s="125"/>
      <c r="BV14" s="125">
        <v>1</v>
      </c>
      <c r="BW14" s="125"/>
      <c r="BX14" s="126">
        <v>2</v>
      </c>
      <c r="BY14" s="127">
        <f>IF(Q14=0,"",IF(BX14=0,"",(BX14/Q14)))</f>
        <v>0.2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6000</v>
      </c>
      <c r="CR14" s="141">
        <v>6000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87</v>
      </c>
      <c r="C15" s="189" t="s">
        <v>58</v>
      </c>
      <c r="D15" s="189"/>
      <c r="E15" s="189" t="s">
        <v>82</v>
      </c>
      <c r="F15" s="189" t="s">
        <v>83</v>
      </c>
      <c r="G15" s="189" t="s">
        <v>66</v>
      </c>
      <c r="H15" s="89"/>
      <c r="I15" s="89"/>
      <c r="J15" s="89"/>
      <c r="K15" s="181"/>
      <c r="L15" s="80">
        <v>21</v>
      </c>
      <c r="M15" s="80">
        <v>7</v>
      </c>
      <c r="N15" s="80">
        <v>9</v>
      </c>
      <c r="O15" s="91">
        <v>2</v>
      </c>
      <c r="P15" s="92">
        <v>0</v>
      </c>
      <c r="Q15" s="93">
        <f>O15+P15</f>
        <v>2</v>
      </c>
      <c r="R15" s="81">
        <f>IFERROR(Q15/N15,"-")</f>
        <v>0.22222222222222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30"/>
      <c r="B16" s="86"/>
      <c r="C16" s="86"/>
      <c r="D16" s="87"/>
      <c r="E16" s="87"/>
      <c r="F16" s="87"/>
      <c r="G16" s="88"/>
      <c r="H16" s="89"/>
      <c r="I16" s="89"/>
      <c r="J16" s="89"/>
      <c r="K16" s="182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58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4"/>
      <c r="K17" s="183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60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19">
        <f>AC18</f>
        <v>0.11212121212121</v>
      </c>
      <c r="B18" s="39"/>
      <c r="C18" s="39"/>
      <c r="D18" s="39"/>
      <c r="E18" s="39"/>
      <c r="F18" s="39"/>
      <c r="G18" s="39"/>
      <c r="H18" s="40" t="s">
        <v>88</v>
      </c>
      <c r="I18" s="40"/>
      <c r="J18" s="40"/>
      <c r="K18" s="184">
        <f>SUM(K6:K17)</f>
        <v>660000</v>
      </c>
      <c r="L18" s="41">
        <f>SUM(L6:L17)</f>
        <v>89</v>
      </c>
      <c r="M18" s="41">
        <f>SUM(M6:M17)</f>
        <v>61</v>
      </c>
      <c r="N18" s="41">
        <f>SUM(N6:N17)</f>
        <v>67</v>
      </c>
      <c r="O18" s="41">
        <f>SUM(O6:O17)</f>
        <v>61</v>
      </c>
      <c r="P18" s="41">
        <f>SUM(P6:P17)</f>
        <v>0</v>
      </c>
      <c r="Q18" s="41">
        <f>SUM(Q6:Q17)</f>
        <v>61</v>
      </c>
      <c r="R18" s="42">
        <f>IFERROR(Q18/N18,"-")</f>
        <v>0.91044776119403</v>
      </c>
      <c r="S18" s="77">
        <f>SUM(S6:S17)</f>
        <v>0</v>
      </c>
      <c r="T18" s="77">
        <f>SUM(T6:T17)</f>
        <v>11</v>
      </c>
      <c r="U18" s="42">
        <f>IFERROR(S18/Q18,"-")</f>
        <v>0</v>
      </c>
      <c r="V18" s="43">
        <f>IFERROR(K18/Q18,"-")</f>
        <v>10819.672131148</v>
      </c>
      <c r="W18" s="44">
        <f>SUM(W6:W17)</f>
        <v>3</v>
      </c>
      <c r="X18" s="42">
        <f>IFERROR(W18/Q18,"-")</f>
        <v>0.049180327868852</v>
      </c>
      <c r="Y18" s="184">
        <f>SUM(Y6:Y17)</f>
        <v>74000</v>
      </c>
      <c r="Z18" s="184">
        <f>IFERROR(Y18/Q18,"-")</f>
        <v>1213.1147540984</v>
      </c>
      <c r="AA18" s="184">
        <f>IFERROR(Y18/W18,"-")</f>
        <v>24666.666666667</v>
      </c>
      <c r="AB18" s="184">
        <f>Y18-K18</f>
        <v>-586000</v>
      </c>
      <c r="AC18" s="46">
        <f>Y18/K18</f>
        <v>0.11212121212121</v>
      </c>
      <c r="AD18" s="59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89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90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91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92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93</v>
      </c>
      <c r="C6" s="189" t="s">
        <v>94</v>
      </c>
      <c r="D6" s="189"/>
      <c r="E6" s="189" t="s">
        <v>95</v>
      </c>
      <c r="F6" s="89" t="s">
        <v>96</v>
      </c>
      <c r="G6" s="89" t="s">
        <v>97</v>
      </c>
      <c r="H6" s="181">
        <v>0</v>
      </c>
      <c r="I6" s="84">
        <v>1700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98</v>
      </c>
      <c r="C7" s="189" t="s">
        <v>94</v>
      </c>
      <c r="D7" s="189"/>
      <c r="E7" s="189" t="s">
        <v>95</v>
      </c>
      <c r="F7" s="89" t="s">
        <v>99</v>
      </c>
      <c r="G7" s="89" t="s">
        <v>97</v>
      </c>
      <c r="H7" s="181">
        <v>0</v>
      </c>
      <c r="I7" s="84">
        <v>1700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</v>
      </c>
      <c r="B8" s="189" t="s">
        <v>100</v>
      </c>
      <c r="C8" s="189" t="s">
        <v>94</v>
      </c>
      <c r="D8" s="189"/>
      <c r="E8" s="189" t="s">
        <v>95</v>
      </c>
      <c r="F8" s="89" t="s">
        <v>101</v>
      </c>
      <c r="G8" s="89" t="s">
        <v>97</v>
      </c>
      <c r="H8" s="181">
        <v>48000</v>
      </c>
      <c r="I8" s="84">
        <v>1700</v>
      </c>
      <c r="J8" s="80">
        <v>87</v>
      </c>
      <c r="K8" s="80">
        <v>0</v>
      </c>
      <c r="L8" s="80">
        <v>812</v>
      </c>
      <c r="M8" s="93">
        <v>32</v>
      </c>
      <c r="N8" s="144">
        <v>30</v>
      </c>
      <c r="O8" s="81">
        <f>IFERROR(M8/L8,"-")</f>
        <v>0.039408866995074</v>
      </c>
      <c r="P8" s="80">
        <v>0</v>
      </c>
      <c r="Q8" s="80">
        <v>7</v>
      </c>
      <c r="R8" s="81">
        <f>IFERROR(P8/M8,"-")</f>
        <v>0</v>
      </c>
      <c r="S8" s="82">
        <f>IFERROR(H8/SUM(M8:M8),"-")</f>
        <v>1500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-48000</v>
      </c>
      <c r="Z8" s="85">
        <f>SUM(V8:V8)/SUM(H8:H8)</f>
        <v>0</v>
      </c>
      <c r="AA8" s="78"/>
      <c r="AB8" s="94">
        <v>2</v>
      </c>
      <c r="AC8" s="95">
        <f>IF(M8=0,"",IF(AB8=0,"",(AB8/M8)))</f>
        <v>0.0625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>
        <v>3</v>
      </c>
      <c r="AL8" s="101">
        <f>IF(M8=0,"",IF(AK8=0,"",(AK8/M8)))</f>
        <v>0.09375</v>
      </c>
      <c r="AM8" s="100"/>
      <c r="AN8" s="102">
        <f>IFERROR(AM8/AK8,"-")</f>
        <v>0</v>
      </c>
      <c r="AO8" s="103"/>
      <c r="AP8" s="104">
        <f>IFERROR(AO8/AK8,"-")</f>
        <v>0</v>
      </c>
      <c r="AQ8" s="105"/>
      <c r="AR8" s="105"/>
      <c r="AS8" s="105"/>
      <c r="AT8" s="106">
        <v>1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6</v>
      </c>
      <c r="BD8" s="113">
        <f>IF(M8=0,"",IF(BC8=0,"",(BC8/M8)))</f>
        <v>0.1875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>
        <v>7</v>
      </c>
      <c r="BL8" s="119"/>
      <c r="BM8" s="120">
        <f>IF(M8=0,"",IF(BK8=0,"",(BK8/M8)))</f>
        <v>0.21875</v>
      </c>
      <c r="BN8" s="121"/>
      <c r="BO8" s="122">
        <f>IFERROR(BN8/BK8,"-")</f>
        <v>0</v>
      </c>
      <c r="BP8" s="123"/>
      <c r="BQ8" s="124">
        <f>IFERROR(BP8/BK8,"-")</f>
        <v>0</v>
      </c>
      <c r="BR8" s="125"/>
      <c r="BS8" s="125"/>
      <c r="BT8" s="125"/>
      <c r="BU8" s="126">
        <v>9</v>
      </c>
      <c r="BV8" s="127">
        <f>IF(M8=0,"",IF(BU8=0,"",(BU8/M8)))</f>
        <v>0.28125</v>
      </c>
      <c r="BW8" s="128"/>
      <c r="BX8" s="129">
        <f>IFERROR(BW8/BU8,"-")</f>
        <v>0</v>
      </c>
      <c r="BY8" s="130"/>
      <c r="BZ8" s="131">
        <f>IFERROR(BY8/BU8,"-")</f>
        <v>0</v>
      </c>
      <c r="CA8" s="132"/>
      <c r="CB8" s="132"/>
      <c r="CC8" s="132"/>
      <c r="CD8" s="133">
        <v>4</v>
      </c>
      <c r="CE8" s="134">
        <f>IF(M8=0,"",IF(CD8=0,"",(CD8/M8)))</f>
        <v>0.125</v>
      </c>
      <c r="CF8" s="135"/>
      <c r="CG8" s="136">
        <f>IFERROR(CF8/CD8,"-")</f>
        <v>0</v>
      </c>
      <c r="CH8" s="137"/>
      <c r="CI8" s="138">
        <f>IFERROR(CH8/CD8,"-")</f>
        <v>0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102</v>
      </c>
      <c r="C9" s="189" t="s">
        <v>94</v>
      </c>
      <c r="D9" s="189"/>
      <c r="E9" s="189" t="s">
        <v>95</v>
      </c>
      <c r="F9" s="89" t="s">
        <v>103</v>
      </c>
      <c r="G9" s="89" t="s">
        <v>97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104</v>
      </c>
      <c r="C10" s="189" t="s">
        <v>94</v>
      </c>
      <c r="D10" s="189"/>
      <c r="E10" s="189" t="s">
        <v>95</v>
      </c>
      <c r="F10" s="89" t="s">
        <v>105</v>
      </c>
      <c r="G10" s="89" t="s">
        <v>97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106</v>
      </c>
      <c r="G13" s="40"/>
      <c r="H13" s="184"/>
      <c r="I13" s="45"/>
      <c r="J13" s="41">
        <f>SUM(J6:J12)</f>
        <v>87</v>
      </c>
      <c r="K13" s="41">
        <f>SUM(K6:K12)</f>
        <v>0</v>
      </c>
      <c r="L13" s="41">
        <f>SUM(L6:L12)</f>
        <v>812</v>
      </c>
      <c r="M13" s="41">
        <f>SUM(M6:M12)</f>
        <v>32</v>
      </c>
      <c r="N13" s="41">
        <f>SUM(N6:N12)</f>
        <v>30</v>
      </c>
      <c r="O13" s="42">
        <f>IFERROR(M13/L13,"-")</f>
        <v>0.039408866995074</v>
      </c>
      <c r="P13" s="77">
        <f>SUM(P6:P12)</f>
        <v>0</v>
      </c>
      <c r="Q13" s="77">
        <f>SUM(Q6:Q12)</f>
        <v>7</v>
      </c>
      <c r="R13" s="42">
        <f>IFERROR(P13/M13,"-")</f>
        <v>0</v>
      </c>
      <c r="S13" s="43">
        <f>IFERROR(H13/M13,"-")</f>
        <v>0</v>
      </c>
      <c r="T13" s="44">
        <f>SUM(T6:T12)</f>
        <v>0</v>
      </c>
      <c r="U13" s="42">
        <f>IFERROR(T13/M13,"-")</f>
        <v>0</v>
      </c>
      <c r="V13" s="184">
        <f>SUM(V6:V12)</f>
        <v>0</v>
      </c>
      <c r="W13" s="184">
        <f>IFERROR(V13/M13,"-")</f>
        <v>0</v>
      </c>
      <c r="X13" s="184" t="str">
        <f>IFERROR(V13/T13,"-")</f>
        <v>-</v>
      </c>
      <c r="Y13" s="184">
        <f>V13-H13</f>
        <v>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107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90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1.6946849927164</v>
      </c>
      <c r="B6" s="189" t="s">
        <v>108</v>
      </c>
      <c r="C6" s="189" t="s">
        <v>109</v>
      </c>
      <c r="D6" s="189"/>
      <c r="E6" s="189"/>
      <c r="F6" s="89" t="s">
        <v>110</v>
      </c>
      <c r="G6" s="89" t="s">
        <v>97</v>
      </c>
      <c r="H6" s="181">
        <v>8729941</v>
      </c>
      <c r="I6" s="80">
        <v>7372</v>
      </c>
      <c r="J6" s="80">
        <v>0</v>
      </c>
      <c r="K6" s="80">
        <v>468853</v>
      </c>
      <c r="L6" s="93">
        <v>2376</v>
      </c>
      <c r="M6" s="81">
        <f>IFERROR(L6/K6,"-")</f>
        <v>0.0050676864603618</v>
      </c>
      <c r="N6" s="80">
        <v>115</v>
      </c>
      <c r="O6" s="80">
        <v>727</v>
      </c>
      <c r="P6" s="81">
        <f>IFERROR(N6/(L6),"-")</f>
        <v>0.048400673400673</v>
      </c>
      <c r="Q6" s="82">
        <f>IFERROR(H6/SUM(L6:L6),"-")</f>
        <v>3674.2175925926</v>
      </c>
      <c r="R6" s="83">
        <v>272</v>
      </c>
      <c r="S6" s="81">
        <f>IF(L6=0,"-",R6/L6)</f>
        <v>0.11447811447811</v>
      </c>
      <c r="T6" s="186">
        <v>14794500</v>
      </c>
      <c r="U6" s="187">
        <f>IFERROR(T6/L6,"-")</f>
        <v>6226.6414141414</v>
      </c>
      <c r="V6" s="187">
        <f>IFERROR(T6/R6,"-")</f>
        <v>54391.544117647</v>
      </c>
      <c r="W6" s="181">
        <f>SUM(T6:T6)-SUM(H6:H6)</f>
        <v>6064559</v>
      </c>
      <c r="X6" s="85">
        <f>SUM(T6:T6)/SUM(H6:H6)</f>
        <v>1.6946849927164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3</v>
      </c>
      <c r="AJ6" s="101">
        <f>IF(L6=0,"",IF(AI6=0,"",(AI6/L6)))</f>
        <v>0.0012626262626263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9</v>
      </c>
      <c r="AS6" s="107">
        <f>IF(L6=0,"",IF(AR6=0,"",(AR6/L6)))</f>
        <v>0.0037878787878788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67</v>
      </c>
      <c r="BB6" s="113">
        <f>IF(L6=0,"",IF(BA6=0,"",(BA6/L6)))</f>
        <v>0.028198653198653</v>
      </c>
      <c r="BC6" s="112">
        <v>3</v>
      </c>
      <c r="BD6" s="114">
        <f>IFERROR(BC6/BA6,"-")</f>
        <v>0.044776119402985</v>
      </c>
      <c r="BE6" s="115">
        <v>23000</v>
      </c>
      <c r="BF6" s="116">
        <f>IFERROR(BE6/BA6,"-")</f>
        <v>343.28358208955</v>
      </c>
      <c r="BG6" s="117">
        <v>1</v>
      </c>
      <c r="BH6" s="117">
        <v>2</v>
      </c>
      <c r="BI6" s="117"/>
      <c r="BJ6" s="119">
        <v>1281</v>
      </c>
      <c r="BK6" s="120">
        <f>IF(L6=0,"",IF(BJ6=0,"",(BJ6/L6)))</f>
        <v>0.53914141414141</v>
      </c>
      <c r="BL6" s="121">
        <v>137</v>
      </c>
      <c r="BM6" s="122">
        <f>IFERROR(BL6/BJ6,"-")</f>
        <v>0.10694769711163</v>
      </c>
      <c r="BN6" s="123">
        <v>5373500</v>
      </c>
      <c r="BO6" s="124">
        <f>IFERROR(BN6/BJ6,"-")</f>
        <v>4194.7697111632</v>
      </c>
      <c r="BP6" s="125">
        <v>54</v>
      </c>
      <c r="BQ6" s="125">
        <v>22</v>
      </c>
      <c r="BR6" s="125">
        <v>61</v>
      </c>
      <c r="BS6" s="126">
        <v>793</v>
      </c>
      <c r="BT6" s="127">
        <f>IF(L6=0,"",IF(BS6=0,"",(BS6/L6)))</f>
        <v>0.33375420875421</v>
      </c>
      <c r="BU6" s="128">
        <v>94</v>
      </c>
      <c r="BV6" s="129">
        <f>IFERROR(BU6/BS6,"-")</f>
        <v>0.11853720050441</v>
      </c>
      <c r="BW6" s="130">
        <v>6689000</v>
      </c>
      <c r="BX6" s="131">
        <f>IFERROR(BW6/BS6,"-")</f>
        <v>8435.0567465322</v>
      </c>
      <c r="BY6" s="132">
        <v>18</v>
      </c>
      <c r="BZ6" s="132">
        <v>15</v>
      </c>
      <c r="CA6" s="132">
        <v>61</v>
      </c>
      <c r="CB6" s="133">
        <v>223</v>
      </c>
      <c r="CC6" s="134">
        <f>IF(L6=0,"",IF(CB6=0,"",(CB6/L6)))</f>
        <v>0.093855218855219</v>
      </c>
      <c r="CD6" s="135">
        <v>38</v>
      </c>
      <c r="CE6" s="136">
        <f>IFERROR(CD6/CB6,"-")</f>
        <v>0.17040358744395</v>
      </c>
      <c r="CF6" s="137">
        <v>2709000</v>
      </c>
      <c r="CG6" s="138">
        <f>IFERROR(CF6/CB6,"-")</f>
        <v>12147.98206278</v>
      </c>
      <c r="CH6" s="139">
        <v>14</v>
      </c>
      <c r="CI6" s="139">
        <v>7</v>
      </c>
      <c r="CJ6" s="139">
        <v>17</v>
      </c>
      <c r="CK6" s="140">
        <v>272</v>
      </c>
      <c r="CL6" s="141">
        <v>14794500</v>
      </c>
      <c r="CM6" s="141">
        <v>875000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111</v>
      </c>
      <c r="C7" s="189" t="s">
        <v>109</v>
      </c>
      <c r="D7" s="189"/>
      <c r="E7" s="189"/>
      <c r="F7" s="89" t="s">
        <v>112</v>
      </c>
      <c r="G7" s="89" t="s">
        <v>97</v>
      </c>
      <c r="H7" s="181">
        <v>0</v>
      </c>
      <c r="I7" s="80">
        <v>0</v>
      </c>
      <c r="J7" s="80">
        <v>0</v>
      </c>
      <c r="K7" s="80">
        <v>0</v>
      </c>
      <c r="L7" s="93">
        <v>0</v>
      </c>
      <c r="M7" s="81" t="str">
        <f>IFERROR(L7/K7,"-")</f>
        <v>-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113</v>
      </c>
      <c r="C8" s="189" t="s">
        <v>109</v>
      </c>
      <c r="D8" s="189"/>
      <c r="E8" s="189"/>
      <c r="F8" s="89" t="s">
        <v>114</v>
      </c>
      <c r="G8" s="89" t="s">
        <v>97</v>
      </c>
      <c r="H8" s="181">
        <v>0</v>
      </c>
      <c r="I8" s="80">
        <v>0</v>
      </c>
      <c r="J8" s="80">
        <v>0</v>
      </c>
      <c r="K8" s="80">
        <v>59</v>
      </c>
      <c r="L8" s="93">
        <v>0</v>
      </c>
      <c r="M8" s="81">
        <f>IFERROR(L8/K8,"-")</f>
        <v>0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115</v>
      </c>
      <c r="G11" s="40"/>
      <c r="H11" s="184"/>
      <c r="I11" s="41">
        <f>SUM(I6:I10)</f>
        <v>7372</v>
      </c>
      <c r="J11" s="41">
        <f>SUM(J6:J10)</f>
        <v>0</v>
      </c>
      <c r="K11" s="41">
        <f>SUM(K6:K10)</f>
        <v>468912</v>
      </c>
      <c r="L11" s="41">
        <f>SUM(L6:L10)</f>
        <v>2376</v>
      </c>
      <c r="M11" s="42">
        <f>IFERROR(L11/K11,"-")</f>
        <v>0.0050670488279251</v>
      </c>
      <c r="N11" s="77">
        <f>SUM(N6:N10)</f>
        <v>115</v>
      </c>
      <c r="O11" s="77">
        <f>SUM(O6:O10)</f>
        <v>727</v>
      </c>
      <c r="P11" s="42">
        <f>IFERROR(N11/L11,"-")</f>
        <v>0.048400673400673</v>
      </c>
      <c r="Q11" s="43">
        <f>IFERROR(H11/L11,"-")</f>
        <v>0</v>
      </c>
      <c r="R11" s="44">
        <f>SUM(R6:R10)</f>
        <v>272</v>
      </c>
      <c r="S11" s="42">
        <f>IFERROR(R11/L11,"-")</f>
        <v>0.11447811447811</v>
      </c>
      <c r="T11" s="184">
        <f>SUM(T6:T10)</f>
        <v>14794500</v>
      </c>
      <c r="U11" s="184">
        <f>IFERROR(T11/L11,"-")</f>
        <v>6226.6414141414</v>
      </c>
      <c r="V11" s="184">
        <f>IFERROR(T11/R11,"-")</f>
        <v>54391.544117647</v>
      </c>
      <c r="W11" s="184">
        <f>T11-H11</f>
        <v>14794500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