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<sst xmlns="http://schemas.openxmlformats.org/spreadsheetml/2006/main" uniqueCount="105">
  <si>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</si>
  <si>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</si>
  <si>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</si>
  <si>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</si>
  <si>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</si>
  <si>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</si>
  <si>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</si>
  <si>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</si>
  <si>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</si>
  <si>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</si>
  <si>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</si>
  <si>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</si>
  <si>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</si>
  <si>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</si>
  <si>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</si>
  <si>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</si>
  <si>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</si>
  <si>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</si>
  <si>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</si>
  <si>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</si>
  <si>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</si>
  <si>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</si>
  <si>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</si>
  <si>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</si>
  <si>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</si>
  <si>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</si>
  <si>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</si>
  <si>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</si>
  <si>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</si>
  <si>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</si>
  <si>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</si>
  <si>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</si>
  <si>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</si>
  <si>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</si>
  <si>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</si>
  <si>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</si>
  <si>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</si>
  <si>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</si>
  <si>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</si>
  <si>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</si>
  <si>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</si>
  <si>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</si>
  <si>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</si>
  <si>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</si>
  <si>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</si>
  <si>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</si>
  <si>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</si>
  <si>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</si>
  <si>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</si>
  <si>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</si>
  <si>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</si>
  <si>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</si>
  <si>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</si>
  <si>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</si>
  <si>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</si>
  <si>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</si>
  <si>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</si>
  <si>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hv065</t>
  </si>
  <si>
    <t>アドライヴ</t>
  </si>
  <si>
    <t>いろいろ</t>
  </si>
  <si>
    <t>企画枠_艶堂しほりさんメイン003_パートナー</t>
  </si>
  <si>
    <t>lp01</t>
  </si>
  <si>
    <t>実話カタログ企画</t>
  </si>
  <si>
    <t>1C5P</t>
  </si>
  <si>
    <t>8月01日(月)</t>
  </si>
  <si>
    <t>hv066</t>
  </si>
  <si>
    <t>空電</t>
  </si>
  <si>
    <t>雑誌 TOTAL</t>
  </si>
  <si>
    <t>●DVD 広告</t>
  </si>
  <si>
    <t>vm077</t>
  </si>
  <si>
    <t>文友舎</t>
  </si>
  <si>
    <t>DVDパス_空電説明</t>
  </si>
  <si>
    <t>毎月売</t>
  </si>
  <si>
    <t>EXCITING MAX!SPECIAL</t>
  </si>
  <si>
    <t>DVD袋裏1C+コンテンツ枠</t>
  </si>
  <si>
    <t>8月10日(水)</t>
  </si>
  <si>
    <t>vm078</t>
  </si>
  <si>
    <t>DVD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</si>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</sst>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20.15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60000</v>
      </c>
      <c r="L6" s="80">
        <v>45</v>
      </c>
      <c r="M6" s="80">
        <v>0</v>
      </c>
      <c r="N6" s="80">
        <v>153</v>
      </c>
      <c r="O6" s="91">
        <v>14</v>
      </c>
      <c r="P6" s="92">
        <v>1</v>
      </c>
      <c r="Q6" s="93">
        <f>O6+P6</f>
        <v>15</v>
      </c>
      <c r="R6" s="81">
        <f>IFERROR(Q6/N6,"-")</f>
        <v>0.098039215686275</v>
      </c>
      <c r="S6" s="80">
        <v>2</v>
      </c>
      <c r="T6" s="80">
        <v>5</v>
      </c>
      <c r="U6" s="81">
        <f>IFERROR(T6/(Q6),"-")</f>
        <v>0.33333333333333</v>
      </c>
      <c r="V6" s="82">
        <f>IFERROR(K6/SUM(Q6:Q7),"-")</f>
        <v>937.5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1149000</v>
      </c>
      <c r="AC6" s="85">
        <f>SUM(Y6:Y7)/SUM(K6:K7)</f>
        <v>20.15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5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246</v>
      </c>
      <c r="M7" s="80">
        <v>138</v>
      </c>
      <c r="N7" s="80">
        <v>152</v>
      </c>
      <c r="O7" s="91">
        <v>49</v>
      </c>
      <c r="P7" s="92">
        <v>0</v>
      </c>
      <c r="Q7" s="93">
        <f>O7+P7</f>
        <v>49</v>
      </c>
      <c r="R7" s="81">
        <f>IFERROR(Q7/N7,"-")</f>
        <v>0.32236842105263</v>
      </c>
      <c r="S7" s="80">
        <v>3</v>
      </c>
      <c r="T7" s="80">
        <v>5</v>
      </c>
      <c r="U7" s="81">
        <f>IFERROR(T7/(Q7),"-")</f>
        <v>0.10204081632653</v>
      </c>
      <c r="V7" s="82"/>
      <c r="W7" s="83">
        <v>3</v>
      </c>
      <c r="X7" s="81">
        <f>IF(Q7=0,"-",W7/Q7)</f>
        <v>0.061224489795918</v>
      </c>
      <c r="Y7" s="186">
        <v>1209000</v>
      </c>
      <c r="Z7" s="187">
        <f>IFERROR(Y7/Q7,"-")</f>
        <v>24673.469387755</v>
      </c>
      <c r="AA7" s="187">
        <f>IFERROR(Y7/W7,"-")</f>
        <v>403000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0.040816326530612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0.020408163265306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7</v>
      </c>
      <c r="BG7" s="113">
        <f>IF(Q7=0,"",IF(BF7=0,"",(BF7/Q7)))</f>
        <v>0.14285714285714</v>
      </c>
      <c r="BH7" s="112">
        <v>1</v>
      </c>
      <c r="BI7" s="114">
        <f>IFERROR(BH7/BF7,"-")</f>
        <v>0.14285714285714</v>
      </c>
      <c r="BJ7" s="115">
        <v>21000</v>
      </c>
      <c r="BK7" s="116">
        <f>IFERROR(BJ7/BF7,"-")</f>
        <v>3000</v>
      </c>
      <c r="BL7" s="117"/>
      <c r="BM7" s="117"/>
      <c r="BN7" s="117">
        <v>1</v>
      </c>
      <c r="BO7" s="119">
        <v>17</v>
      </c>
      <c r="BP7" s="120">
        <f>IF(Q7=0,"",IF(BO7=0,"",(BO7/Q7)))</f>
        <v>0.3469387755102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21</v>
      </c>
      <c r="BY7" s="127">
        <f>IF(Q7=0,"",IF(BX7=0,"",(BX7/Q7)))</f>
        <v>0.42857142857143</v>
      </c>
      <c r="BZ7" s="128">
        <v>2</v>
      </c>
      <c r="CA7" s="129">
        <f>IFERROR(BZ7/BX7,"-")</f>
        <v>0.095238095238095</v>
      </c>
      <c r="CB7" s="130">
        <v>1188000</v>
      </c>
      <c r="CC7" s="131">
        <f>IFERROR(CB7/BX7,"-")</f>
        <v>56571.428571429</v>
      </c>
      <c r="CD7" s="132"/>
      <c r="CE7" s="132">
        <v>1</v>
      </c>
      <c r="CF7" s="132">
        <v>1</v>
      </c>
      <c r="CG7" s="133">
        <v>1</v>
      </c>
      <c r="CH7" s="134">
        <f>IF(Q7=0,"",IF(CG7=0,"",(CG7/Q7)))</f>
        <v>0.020408163265306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1209000</v>
      </c>
      <c r="CR7" s="141">
        <v>1138000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20.15</v>
      </c>
      <c r="B10" s="39"/>
      <c r="C10" s="39"/>
      <c r="D10" s="39"/>
      <c r="E10" s="39"/>
      <c r="F10" s="39"/>
      <c r="G10" s="39"/>
      <c r="H10" s="40" t="s">
        <v>67</v>
      </c>
      <c r="I10" s="40"/>
      <c r="J10" s="40"/>
      <c r="K10" s="184">
        <f>SUM(K6:K9)</f>
        <v>60000</v>
      </c>
      <c r="L10" s="41">
        <f>SUM(L6:L9)</f>
        <v>291</v>
      </c>
      <c r="M10" s="41">
        <f>SUM(M6:M9)</f>
        <v>138</v>
      </c>
      <c r="N10" s="41">
        <f>SUM(N6:N9)</f>
        <v>305</v>
      </c>
      <c r="O10" s="41">
        <f>SUM(O6:O9)</f>
        <v>63</v>
      </c>
      <c r="P10" s="41">
        <f>SUM(P6:P9)</f>
        <v>1</v>
      </c>
      <c r="Q10" s="41">
        <f>SUM(Q6:Q9)</f>
        <v>64</v>
      </c>
      <c r="R10" s="42">
        <f>IFERROR(Q10/N10,"-")</f>
        <v>0.20983606557377</v>
      </c>
      <c r="S10" s="77">
        <f>SUM(S6:S9)</f>
        <v>5</v>
      </c>
      <c r="T10" s="77">
        <f>SUM(T6:T9)</f>
        <v>10</v>
      </c>
      <c r="U10" s="42">
        <f>IFERROR(S10/Q10,"-")</f>
        <v>0.078125</v>
      </c>
      <c r="V10" s="43">
        <f>IFERROR(K10/Q10,"-")</f>
        <v>937.5</v>
      </c>
      <c r="W10" s="44">
        <f>SUM(W6:W9)</f>
        <v>3</v>
      </c>
      <c r="X10" s="42">
        <f>IFERROR(W10/Q10,"-")</f>
        <v>0.046875</v>
      </c>
      <c r="Y10" s="184">
        <f>SUM(Y6:Y9)</f>
        <v>1209000</v>
      </c>
      <c r="Z10" s="184">
        <f>IFERROR(Y10/Q10,"-")</f>
        <v>18890.625</v>
      </c>
      <c r="AA10" s="184">
        <f>IFERROR(Y10/W10,"-")</f>
        <v>403000</v>
      </c>
      <c r="AB10" s="184">
        <f>Y10-K10</f>
        <v>1149000</v>
      </c>
      <c r="AC10" s="46">
        <f>Y10/K10</f>
        <v>20.15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2.48</v>
      </c>
      <c r="B6" s="189" t="s">
        <v>69</v>
      </c>
      <c r="C6" s="189" t="s">
        <v>58</v>
      </c>
      <c r="D6" s="189" t="s">
        <v>70</v>
      </c>
      <c r="E6" s="189" t="s">
        <v>71</v>
      </c>
      <c r="F6" s="189" t="s">
        <v>72</v>
      </c>
      <c r="G6" s="189" t="s">
        <v>61</v>
      </c>
      <c r="H6" s="89" t="s">
        <v>73</v>
      </c>
      <c r="I6" s="89" t="s">
        <v>74</v>
      </c>
      <c r="J6" s="89" t="s">
        <v>75</v>
      </c>
      <c r="K6" s="181">
        <v>125000</v>
      </c>
      <c r="L6" s="80">
        <v>100</v>
      </c>
      <c r="M6" s="80">
        <v>0</v>
      </c>
      <c r="N6" s="80">
        <v>389</v>
      </c>
      <c r="O6" s="91">
        <v>53</v>
      </c>
      <c r="P6" s="92">
        <v>2</v>
      </c>
      <c r="Q6" s="93">
        <f>O6+P6</f>
        <v>55</v>
      </c>
      <c r="R6" s="81">
        <f>IFERROR(Q6/N6,"-")</f>
        <v>0.1413881748072</v>
      </c>
      <c r="S6" s="80">
        <v>2</v>
      </c>
      <c r="T6" s="80">
        <v>12</v>
      </c>
      <c r="U6" s="81">
        <f>IFERROR(T6/(Q6),"-")</f>
        <v>0.21818181818182</v>
      </c>
      <c r="V6" s="82">
        <f>IFERROR(K6/SUM(Q6:Q7),"-")</f>
        <v>862.06896551724</v>
      </c>
      <c r="W6" s="83">
        <v>2</v>
      </c>
      <c r="X6" s="81">
        <f>IF(Q6=0,"-",W6/Q6)</f>
        <v>0.036363636363636</v>
      </c>
      <c r="Y6" s="186">
        <v>147000</v>
      </c>
      <c r="Z6" s="187">
        <f>IFERROR(Y6/Q6,"-")</f>
        <v>2672.7272727273</v>
      </c>
      <c r="AA6" s="187">
        <f>IFERROR(Y6/W6,"-")</f>
        <v>73500</v>
      </c>
      <c r="AB6" s="181">
        <f>SUM(Y6:Y7)-SUM(K6:K7)</f>
        <v>185000</v>
      </c>
      <c r="AC6" s="85">
        <f>SUM(Y6:Y7)/SUM(K6:K7)</f>
        <v>2.48</v>
      </c>
      <c r="AD6" s="78"/>
      <c r="AE6" s="94">
        <v>4</v>
      </c>
      <c r="AF6" s="95">
        <f>IF(Q6=0,"",IF(AE6=0,"",(AE6/Q6)))</f>
        <v>0.072727272727273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13</v>
      </c>
      <c r="AO6" s="101">
        <f>IF(Q6=0,"",IF(AN6=0,"",(AN6/Q6)))</f>
        <v>0.23636363636364</v>
      </c>
      <c r="AP6" s="100">
        <v>1</v>
      </c>
      <c r="AQ6" s="102">
        <f>IFERROR(AP6/AN6,"-")</f>
        <v>0.076923076923077</v>
      </c>
      <c r="AR6" s="103">
        <v>3000</v>
      </c>
      <c r="AS6" s="104">
        <f>IFERROR(AR6/AN6,"-")</f>
        <v>230.76923076923</v>
      </c>
      <c r="AT6" s="105">
        <v>1</v>
      </c>
      <c r="AU6" s="105"/>
      <c r="AV6" s="105"/>
      <c r="AW6" s="106">
        <v>11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12</v>
      </c>
      <c r="BG6" s="113">
        <f>IF(Q6=0,"",IF(BF6=0,"",(BF6/Q6)))</f>
        <v>0.21818181818182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8</v>
      </c>
      <c r="BP6" s="120">
        <f>IF(Q6=0,"",IF(BO6=0,"",(BO6/Q6)))</f>
        <v>0.14545454545455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0.090909090909091</v>
      </c>
      <c r="BZ6" s="128">
        <v>1</v>
      </c>
      <c r="CA6" s="129">
        <f>IFERROR(BZ6/BX6,"-")</f>
        <v>0.2</v>
      </c>
      <c r="CB6" s="130">
        <v>144000</v>
      </c>
      <c r="CC6" s="131">
        <f>IFERROR(CB6/BX6,"-")</f>
        <v>28800</v>
      </c>
      <c r="CD6" s="132"/>
      <c r="CE6" s="132"/>
      <c r="CF6" s="132">
        <v>1</v>
      </c>
      <c r="CG6" s="133">
        <v>2</v>
      </c>
      <c r="CH6" s="134">
        <f>IF(Q6=0,"",IF(CG6=0,"",(CG6/Q6)))</f>
        <v>0.036363636363636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147000</v>
      </c>
      <c r="CR6" s="141">
        <v>144000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76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360</v>
      </c>
      <c r="M7" s="80">
        <v>211</v>
      </c>
      <c r="N7" s="80">
        <v>215</v>
      </c>
      <c r="O7" s="91">
        <v>89</v>
      </c>
      <c r="P7" s="92">
        <v>1</v>
      </c>
      <c r="Q7" s="93">
        <f>O7+P7</f>
        <v>90</v>
      </c>
      <c r="R7" s="81">
        <f>IFERROR(Q7/N7,"-")</f>
        <v>0.41860465116279</v>
      </c>
      <c r="S7" s="80">
        <v>4</v>
      </c>
      <c r="T7" s="80">
        <v>16</v>
      </c>
      <c r="U7" s="81">
        <f>IFERROR(T7/(Q7),"-")</f>
        <v>0.17777777777778</v>
      </c>
      <c r="V7" s="82"/>
      <c r="W7" s="83">
        <v>1</v>
      </c>
      <c r="X7" s="81">
        <f>IF(Q7=0,"-",W7/Q7)</f>
        <v>0.011111111111111</v>
      </c>
      <c r="Y7" s="186">
        <v>163000</v>
      </c>
      <c r="Z7" s="187">
        <f>IFERROR(Y7/Q7,"-")</f>
        <v>1811.1111111111</v>
      </c>
      <c r="AA7" s="187">
        <f>IFERROR(Y7/W7,"-")</f>
        <v>163000</v>
      </c>
      <c r="AB7" s="181"/>
      <c r="AC7" s="85"/>
      <c r="AD7" s="78"/>
      <c r="AE7" s="94">
        <v>3</v>
      </c>
      <c r="AF7" s="95">
        <f>IF(Q7=0,"",IF(AE7=0,"",(AE7/Q7)))</f>
        <v>0.033333333333333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18</v>
      </c>
      <c r="AO7" s="101">
        <f>IF(Q7=0,"",IF(AN7=0,"",(AN7/Q7)))</f>
        <v>0.2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9</v>
      </c>
      <c r="AX7" s="107">
        <f>IF(Q7=0,"",IF(AW7=0,"",(AW7/Q7)))</f>
        <v>0.1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18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20</v>
      </c>
      <c r="BP7" s="120">
        <f>IF(Q7=0,"",IF(BO7=0,"",(BO7/Q7)))</f>
        <v>0.22222222222222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15</v>
      </c>
      <c r="BY7" s="127">
        <f>IF(Q7=0,"",IF(BX7=0,"",(BX7/Q7)))</f>
        <v>0.16666666666667</v>
      </c>
      <c r="BZ7" s="128">
        <v>1</v>
      </c>
      <c r="CA7" s="129">
        <f>IFERROR(BZ7/BX7,"-")</f>
        <v>0.066666666666667</v>
      </c>
      <c r="CB7" s="130">
        <v>163000</v>
      </c>
      <c r="CC7" s="131">
        <f>IFERROR(CB7/BX7,"-")</f>
        <v>10866.666666667</v>
      </c>
      <c r="CD7" s="132"/>
      <c r="CE7" s="132"/>
      <c r="CF7" s="132">
        <v>1</v>
      </c>
      <c r="CG7" s="133">
        <v>7</v>
      </c>
      <c r="CH7" s="134">
        <f>IF(Q7=0,"",IF(CG7=0,"",(CG7/Q7)))</f>
        <v>0.077777777777778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163000</v>
      </c>
      <c r="CR7" s="141">
        <v>163000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2.48</v>
      </c>
      <c r="B10" s="39"/>
      <c r="C10" s="39"/>
      <c r="D10" s="39"/>
      <c r="E10" s="39"/>
      <c r="F10" s="39"/>
      <c r="G10" s="39"/>
      <c r="H10" s="40" t="s">
        <v>77</v>
      </c>
      <c r="I10" s="40"/>
      <c r="J10" s="40"/>
      <c r="K10" s="184">
        <f>SUM(K6:K9)</f>
        <v>125000</v>
      </c>
      <c r="L10" s="41">
        <f>SUM(L6:L9)</f>
        <v>460</v>
      </c>
      <c r="M10" s="41">
        <f>SUM(M6:M9)</f>
        <v>211</v>
      </c>
      <c r="N10" s="41">
        <f>SUM(N6:N9)</f>
        <v>604</v>
      </c>
      <c r="O10" s="41">
        <f>SUM(O6:O9)</f>
        <v>142</v>
      </c>
      <c r="P10" s="41">
        <f>SUM(P6:P9)</f>
        <v>3</v>
      </c>
      <c r="Q10" s="41">
        <f>SUM(Q6:Q9)</f>
        <v>145</v>
      </c>
      <c r="R10" s="42">
        <f>IFERROR(Q10/N10,"-")</f>
        <v>0.24006622516556</v>
      </c>
      <c r="S10" s="77">
        <f>SUM(S6:S9)</f>
        <v>6</v>
      </c>
      <c r="T10" s="77">
        <f>SUM(T6:T9)</f>
        <v>28</v>
      </c>
      <c r="U10" s="42">
        <f>IFERROR(S10/Q10,"-")</f>
        <v>0.041379310344828</v>
      </c>
      <c r="V10" s="43">
        <f>IFERROR(K10/Q10,"-")</f>
        <v>862.06896551724</v>
      </c>
      <c r="W10" s="44">
        <f>SUM(W6:W9)</f>
        <v>3</v>
      </c>
      <c r="X10" s="42">
        <f>IFERROR(W10/Q10,"-")</f>
        <v>0.020689655172414</v>
      </c>
      <c r="Y10" s="184">
        <f>SUM(Y6:Y9)</f>
        <v>310000</v>
      </c>
      <c r="Z10" s="184">
        <f>IFERROR(Y10/Q10,"-")</f>
        <v>2137.9310344828</v>
      </c>
      <c r="AA10" s="184">
        <f>IFERROR(Y10/W10,"-")</f>
        <v>103333.33333333</v>
      </c>
      <c r="AB10" s="184">
        <f>Y10-K10</f>
        <v>185000</v>
      </c>
      <c r="AC10" s="46">
        <f>Y10/K10</f>
        <v>2.48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78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82</v>
      </c>
      <c r="C6" s="189" t="s">
        <v>83</v>
      </c>
      <c r="D6" s="189"/>
      <c r="E6" s="189" t="s">
        <v>84</v>
      </c>
      <c r="F6" s="89" t="s">
        <v>85</v>
      </c>
      <c r="G6" s="89" t="s">
        <v>86</v>
      </c>
      <c r="H6" s="181">
        <v>0</v>
      </c>
      <c r="I6" s="84">
        <v>1700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87</v>
      </c>
      <c r="C7" s="189" t="s">
        <v>83</v>
      </c>
      <c r="D7" s="189"/>
      <c r="E7" s="189" t="s">
        <v>84</v>
      </c>
      <c r="F7" s="89" t="s">
        <v>88</v>
      </c>
      <c r="G7" s="89" t="s">
        <v>86</v>
      </c>
      <c r="H7" s="181">
        <v>0</v>
      </c>
      <c r="I7" s="84">
        <v>1700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89</v>
      </c>
      <c r="C8" s="189" t="s">
        <v>83</v>
      </c>
      <c r="D8" s="189"/>
      <c r="E8" s="189" t="s">
        <v>84</v>
      </c>
      <c r="F8" s="89" t="s">
        <v>90</v>
      </c>
      <c r="G8" s="89" t="s">
        <v>86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91</v>
      </c>
      <c r="C9" s="189" t="s">
        <v>83</v>
      </c>
      <c r="D9" s="189"/>
      <c r="E9" s="189" t="s">
        <v>84</v>
      </c>
      <c r="F9" s="89" t="s">
        <v>92</v>
      </c>
      <c r="G9" s="89" t="s">
        <v>86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93</v>
      </c>
      <c r="C10" s="189" t="s">
        <v>83</v>
      </c>
      <c r="D10" s="189"/>
      <c r="E10" s="189" t="s">
        <v>84</v>
      </c>
      <c r="F10" s="89" t="s">
        <v>94</v>
      </c>
      <c r="G10" s="89" t="s">
        <v>86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95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0</v>
      </c>
      <c r="M13" s="41">
        <f>SUM(M6:M12)</f>
        <v>0</v>
      </c>
      <c r="N13" s="41">
        <f>SUM(N6:N12)</f>
        <v>0</v>
      </c>
      <c r="O13" s="42" t="str">
        <f>IFERROR(M13/L13,"-")</f>
        <v>-</v>
      </c>
      <c r="P13" s="77">
        <f>SUM(P6:P12)</f>
        <v>0</v>
      </c>
      <c r="Q13" s="77">
        <f>SUM(Q6:Q12)</f>
        <v>0</v>
      </c>
      <c r="R13" s="42" t="str">
        <f>IFERROR(P13/M13,"-")</f>
        <v>-</v>
      </c>
      <c r="S13" s="43" t="str">
        <f>IFERROR(H13/M13,"-")</f>
        <v>-</v>
      </c>
      <c r="T13" s="44">
        <f>SUM(T6:T12)</f>
        <v>0</v>
      </c>
      <c r="U13" s="42" t="str">
        <f>IFERROR(T13/M13,"-")</f>
        <v>-</v>
      </c>
      <c r="V13" s="184">
        <f>SUM(V6:V12)</f>
        <v>0</v>
      </c>
      <c r="W13" s="184" t="str">
        <f>IFERROR(V13/M13,"-")</f>
        <v>-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1.7730319843017</v>
      </c>
      <c r="B6" s="189" t="s">
        <v>97</v>
      </c>
      <c r="C6" s="189" t="s">
        <v>98</v>
      </c>
      <c r="D6" s="189"/>
      <c r="E6" s="189"/>
      <c r="F6" s="89" t="s">
        <v>99</v>
      </c>
      <c r="G6" s="89" t="s">
        <v>86</v>
      </c>
      <c r="H6" s="181">
        <v>11043230</v>
      </c>
      <c r="I6" s="80">
        <v>8141</v>
      </c>
      <c r="J6" s="80">
        <v>0</v>
      </c>
      <c r="K6" s="80">
        <v>516442</v>
      </c>
      <c r="L6" s="93">
        <v>3481</v>
      </c>
      <c r="M6" s="81">
        <f>IFERROR(L6/K6,"-")</f>
        <v>0.0067403503200747</v>
      </c>
      <c r="N6" s="80">
        <v>127</v>
      </c>
      <c r="O6" s="80">
        <v>1145</v>
      </c>
      <c r="P6" s="81">
        <f>IFERROR(N6/(L6),"-")</f>
        <v>0.036483769031887</v>
      </c>
      <c r="Q6" s="82">
        <f>IFERROR(H6/SUM(L6:L6),"-")</f>
        <v>3172.4303361103</v>
      </c>
      <c r="R6" s="83">
        <v>309</v>
      </c>
      <c r="S6" s="81">
        <f>IF(L6=0,"-",R6/L6)</f>
        <v>0.088767595518529</v>
      </c>
      <c r="T6" s="186">
        <v>19580000</v>
      </c>
      <c r="U6" s="187">
        <f>IFERROR(T6/L6,"-")</f>
        <v>5624.8204538926</v>
      </c>
      <c r="V6" s="187">
        <f>IFERROR(T6/R6,"-")</f>
        <v>63365.69579288</v>
      </c>
      <c r="W6" s="181">
        <f>SUM(T6:T6)-SUM(H6:H6)</f>
        <v>8536770</v>
      </c>
      <c r="X6" s="85">
        <f>SUM(T6:T6)/SUM(H6:H6)</f>
        <v>1.7730319843017</v>
      </c>
      <c r="Y6" s="78"/>
      <c r="Z6" s="94">
        <v>4</v>
      </c>
      <c r="AA6" s="95">
        <f>IF(L6=0,"",IF(Z6=0,"",(Z6/L6)))</f>
        <v>0.0011490950876185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7</v>
      </c>
      <c r="AJ6" s="101">
        <f>IF(L6=0,"",IF(AI6=0,"",(AI6/L6)))</f>
        <v>0.0020109164033324</v>
      </c>
      <c r="AK6" s="100">
        <v>1</v>
      </c>
      <c r="AL6" s="102">
        <f>IFERROR(AK6/AI6,"-")</f>
        <v>0.14285714285714</v>
      </c>
      <c r="AM6" s="103">
        <v>5000</v>
      </c>
      <c r="AN6" s="104">
        <f>IFERROR(AM6/AI6,"-")</f>
        <v>714.28571428571</v>
      </c>
      <c r="AO6" s="105">
        <v>1</v>
      </c>
      <c r="AP6" s="105"/>
      <c r="AQ6" s="105"/>
      <c r="AR6" s="106">
        <v>88</v>
      </c>
      <c r="AS6" s="107">
        <f>IF(L6=0,"",IF(AR6=0,"",(AR6/L6)))</f>
        <v>0.025280091927607</v>
      </c>
      <c r="AT6" s="106">
        <v>4</v>
      </c>
      <c r="AU6" s="108">
        <f>IFERROR(AT6/AR6,"-")</f>
        <v>0.045454545454545</v>
      </c>
      <c r="AV6" s="109">
        <v>45000</v>
      </c>
      <c r="AW6" s="110">
        <f>IFERROR(AV6/AR6,"-")</f>
        <v>511.36363636364</v>
      </c>
      <c r="AX6" s="111">
        <v>1</v>
      </c>
      <c r="AY6" s="111"/>
      <c r="AZ6" s="111">
        <v>3</v>
      </c>
      <c r="BA6" s="112">
        <v>281</v>
      </c>
      <c r="BB6" s="113">
        <f>IF(L6=0,"",IF(BA6=0,"",(BA6/L6)))</f>
        <v>0.0807239299052</v>
      </c>
      <c r="BC6" s="112">
        <v>14</v>
      </c>
      <c r="BD6" s="114">
        <f>IFERROR(BC6/BA6,"-")</f>
        <v>0.04982206405694</v>
      </c>
      <c r="BE6" s="115">
        <v>517000</v>
      </c>
      <c r="BF6" s="116">
        <f>IFERROR(BE6/BA6,"-")</f>
        <v>1839.8576512456</v>
      </c>
      <c r="BG6" s="117">
        <v>6</v>
      </c>
      <c r="BH6" s="117">
        <v>2</v>
      </c>
      <c r="BI6" s="117">
        <v>6</v>
      </c>
      <c r="BJ6" s="119">
        <v>1888</v>
      </c>
      <c r="BK6" s="120">
        <f>IF(L6=0,"",IF(BJ6=0,"",(BJ6/L6)))</f>
        <v>0.54237288135593</v>
      </c>
      <c r="BL6" s="121">
        <v>150</v>
      </c>
      <c r="BM6" s="122">
        <f>IFERROR(BL6/BJ6,"-")</f>
        <v>0.079449152542373</v>
      </c>
      <c r="BN6" s="123">
        <v>6197000</v>
      </c>
      <c r="BO6" s="124">
        <f>IFERROR(BN6/BJ6,"-")</f>
        <v>3282.3093220339</v>
      </c>
      <c r="BP6" s="125">
        <v>62</v>
      </c>
      <c r="BQ6" s="125">
        <v>28</v>
      </c>
      <c r="BR6" s="125">
        <v>60</v>
      </c>
      <c r="BS6" s="126">
        <v>994</v>
      </c>
      <c r="BT6" s="127">
        <f>IF(L6=0,"",IF(BS6=0,"",(BS6/L6)))</f>
        <v>0.2855501292732</v>
      </c>
      <c r="BU6" s="128">
        <v>115</v>
      </c>
      <c r="BV6" s="129">
        <f>IFERROR(BU6/BS6,"-")</f>
        <v>0.11569416498994</v>
      </c>
      <c r="BW6" s="130">
        <v>9018000</v>
      </c>
      <c r="BX6" s="131">
        <f>IFERROR(BW6/BS6,"-")</f>
        <v>9072.4346076459</v>
      </c>
      <c r="BY6" s="132">
        <v>45</v>
      </c>
      <c r="BZ6" s="132">
        <v>11</v>
      </c>
      <c r="CA6" s="132">
        <v>59</v>
      </c>
      <c r="CB6" s="133">
        <v>219</v>
      </c>
      <c r="CC6" s="134">
        <f>IF(L6=0,"",IF(CB6=0,"",(CB6/L6)))</f>
        <v>0.062912956047113</v>
      </c>
      <c r="CD6" s="135">
        <v>25</v>
      </c>
      <c r="CE6" s="136">
        <f>IFERROR(CD6/CB6,"-")</f>
        <v>0.11415525114155</v>
      </c>
      <c r="CF6" s="137">
        <v>3798000</v>
      </c>
      <c r="CG6" s="138">
        <f>IFERROR(CF6/CB6,"-")</f>
        <v>17342.465753425</v>
      </c>
      <c r="CH6" s="139">
        <v>2</v>
      </c>
      <c r="CI6" s="139">
        <v>3</v>
      </c>
      <c r="CJ6" s="139">
        <v>20</v>
      </c>
      <c r="CK6" s="140">
        <v>309</v>
      </c>
      <c r="CL6" s="141">
        <v>19580000</v>
      </c>
      <c r="CM6" s="141">
        <v>1342000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100</v>
      </c>
      <c r="C7" s="189" t="s">
        <v>98</v>
      </c>
      <c r="D7" s="189"/>
      <c r="E7" s="189"/>
      <c r="F7" s="89" t="s">
        <v>101</v>
      </c>
      <c r="G7" s="89" t="s">
        <v>86</v>
      </c>
      <c r="H7" s="181">
        <v>0</v>
      </c>
      <c r="I7" s="80">
        <v>0</v>
      </c>
      <c r="J7" s="80">
        <v>0</v>
      </c>
      <c r="K7" s="80">
        <v>0</v>
      </c>
      <c r="L7" s="93">
        <v>0</v>
      </c>
      <c r="M7" s="81" t="str">
        <f>IFERROR(L7/K7,"-")</f>
        <v>-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</v>
      </c>
      <c r="B8" s="189" t="s">
        <v>102</v>
      </c>
      <c r="C8" s="189" t="s">
        <v>98</v>
      </c>
      <c r="D8" s="189"/>
      <c r="E8" s="189"/>
      <c r="F8" s="89" t="s">
        <v>103</v>
      </c>
      <c r="G8" s="89" t="s">
        <v>86</v>
      </c>
      <c r="H8" s="181">
        <v>8036</v>
      </c>
      <c r="I8" s="80">
        <v>13</v>
      </c>
      <c r="J8" s="80">
        <v>0</v>
      </c>
      <c r="K8" s="80">
        <v>259</v>
      </c>
      <c r="L8" s="93">
        <v>4</v>
      </c>
      <c r="M8" s="81">
        <f>IFERROR(L8/K8,"-")</f>
        <v>0.015444015444015</v>
      </c>
      <c r="N8" s="80">
        <v>0</v>
      </c>
      <c r="O8" s="80">
        <v>1</v>
      </c>
      <c r="P8" s="81">
        <f>IFERROR(N8/(L8),"-")</f>
        <v>0</v>
      </c>
      <c r="Q8" s="82">
        <f>IFERROR(H8/SUM(L8:L8),"-")</f>
        <v>2009</v>
      </c>
      <c r="R8" s="83">
        <v>0</v>
      </c>
      <c r="S8" s="81">
        <f>IF(L8=0,"-",R8/L8)</f>
        <v>0</v>
      </c>
      <c r="T8" s="186"/>
      <c r="U8" s="187">
        <f>IFERROR(T8/L8,"-")</f>
        <v>0</v>
      </c>
      <c r="V8" s="187" t="str">
        <f>IFERROR(T8/R8,"-")</f>
        <v>-</v>
      </c>
      <c r="W8" s="181">
        <f>SUM(T8:T8)-SUM(H8:H8)</f>
        <v>-8036</v>
      </c>
      <c r="X8" s="85">
        <f>SUM(T8:T8)/SUM(H8:H8)</f>
        <v>0</v>
      </c>
      <c r="Y8" s="78"/>
      <c r="Z8" s="94"/>
      <c r="AA8" s="95">
        <f>IF(L8=0,"",IF(Z8=0,"",(Z8/L8)))</f>
        <v>0</v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>
        <v>1</v>
      </c>
      <c r="AJ8" s="101">
        <f>IF(L8=0,"",IF(AI8=0,"",(AI8/L8)))</f>
        <v>0.25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2</v>
      </c>
      <c r="AS8" s="107">
        <f>IF(L8=0,"",IF(AR8=0,"",(AR8/L8)))</f>
        <v>0.5</v>
      </c>
      <c r="AT8" s="106"/>
      <c r="AU8" s="108">
        <f>IFERROR(AT8/AR8,"-")</f>
        <v>0</v>
      </c>
      <c r="AV8" s="109"/>
      <c r="AW8" s="110">
        <f>IFERROR(AV8/AR8,"-")</f>
        <v>0</v>
      </c>
      <c r="AX8" s="111"/>
      <c r="AY8" s="111"/>
      <c r="AZ8" s="111"/>
      <c r="BA8" s="112"/>
      <c r="BB8" s="113">
        <f>IF(L8=0,"",IF(BA8=0,"",(BA8/L8)))</f>
        <v>0</v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>
        <v>1</v>
      </c>
      <c r="BK8" s="120">
        <f>IF(L8=0,"",IF(BJ8=0,"",(BJ8/L8)))</f>
        <v>0.25</v>
      </c>
      <c r="BL8" s="121"/>
      <c r="BM8" s="122">
        <f>IFERROR(BL8/BJ8,"-")</f>
        <v>0</v>
      </c>
      <c r="BN8" s="123"/>
      <c r="BO8" s="124">
        <f>IFERROR(BN8/BJ8,"-")</f>
        <v>0</v>
      </c>
      <c r="BP8" s="125"/>
      <c r="BQ8" s="125"/>
      <c r="BR8" s="125"/>
      <c r="BS8" s="126"/>
      <c r="BT8" s="127">
        <f>IF(L8=0,"",IF(BS8=0,"",(BS8/L8)))</f>
        <v>0</v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>
        <f>IF(L8=0,"",IF(CB8=0,"",(CB8/L8)))</f>
        <v>0</v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104</v>
      </c>
      <c r="G11" s="40"/>
      <c r="H11" s="184"/>
      <c r="I11" s="41">
        <f>SUM(I6:I10)</f>
        <v>8154</v>
      </c>
      <c r="J11" s="41">
        <f>SUM(J6:J10)</f>
        <v>0</v>
      </c>
      <c r="K11" s="41">
        <f>SUM(K6:K10)</f>
        <v>516701</v>
      </c>
      <c r="L11" s="41">
        <f>SUM(L6:L10)</f>
        <v>3485</v>
      </c>
      <c r="M11" s="42">
        <f>IFERROR(L11/K11,"-")</f>
        <v>0.006744713093259</v>
      </c>
      <c r="N11" s="77">
        <f>SUM(N6:N10)</f>
        <v>127</v>
      </c>
      <c r="O11" s="77">
        <f>SUM(O6:O10)</f>
        <v>1146</v>
      </c>
      <c r="P11" s="42">
        <f>IFERROR(N11/L11,"-")</f>
        <v>0.036441893830703</v>
      </c>
      <c r="Q11" s="43">
        <f>IFERROR(H11/L11,"-")</f>
        <v>0</v>
      </c>
      <c r="R11" s="44">
        <f>SUM(R6:R10)</f>
        <v>309</v>
      </c>
      <c r="S11" s="42">
        <f>IFERROR(R11/L11,"-")</f>
        <v>0.088665710186514</v>
      </c>
      <c r="T11" s="184">
        <f>SUM(T6:T10)</f>
        <v>19580000</v>
      </c>
      <c r="U11" s="184">
        <f>IFERROR(T11/L11,"-")</f>
        <v>5618.3644189383</v>
      </c>
      <c r="V11" s="184">
        <f>IFERROR(T11/R11,"-")</f>
        <v>63365.69579288</v>
      </c>
      <c r="W11" s="184">
        <f>T11-H11</f>
        <v>19580000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