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<sst xmlns="http://schemas.openxmlformats.org/spreadsheetml/2006/main" uniqueCount="104">
  <si>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</si>
  <si>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</si>
  <si>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</si>
  <si>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</si>
  <si>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</si>
  <si>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</si>
  <si>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</si>
  <si>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</si>
  <si>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</si>
  <si>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</si>
  <si>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</si>
  <si>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</si>
  <si>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</si>
  <si>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</si>
  <si>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</si>
  <si>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</si>
  <si>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</si>
  <si>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</si>
  <si>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</si>
  <si>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</si>
  <si>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</si>
  <si>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</si>
  <si>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</si>
  <si>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</si>
  <si>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</si>
  <si>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</si>
  <si>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</si>
  <si>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</si>
  <si>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</si>
  <si>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</si>
  <si>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</si>
  <si>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</si>
  <si>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</si>
  <si>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</si>
  <si>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</si>
  <si>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</si>
  <si>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</si>
  <si>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</si>
  <si>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</si>
  <si>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</si>
  <si>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</si>
  <si>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</si>
  <si>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</si>
  <si>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</si>
  <si>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</si>
  <si>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</si>
  <si>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</si>
  <si>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</si>
  <si>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</si>
  <si>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</si>
  <si>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</si>
  <si>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</si>
  <si>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</si>
  <si>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</si>
  <si>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</si>
  <si>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</si>
  <si>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</si>
  <si>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</si>
  <si>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</si>
  <si>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</si>
  <si>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</si>
  <si>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</si>
  <si>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hv061</t>
  </si>
  <si>
    <t>大洋図書</t>
  </si>
  <si>
    <t>5P元祖（並木塔子さん）</t>
  </si>
  <si>
    <t>lp01</t>
  </si>
  <si>
    <t>別冊ラヴァーズ</t>
  </si>
  <si>
    <t>1C5P</t>
  </si>
  <si>
    <t>7月21日(木)</t>
  </si>
  <si>
    <t>hv062</t>
  </si>
  <si>
    <t>空電</t>
  </si>
  <si>
    <t>hv063</t>
  </si>
  <si>
    <t>日本ジャーナル出版</t>
  </si>
  <si>
    <t>1Pスポーツ新聞_パートナー（並木塔子さん）</t>
  </si>
  <si>
    <t>週刊実話増刊「実話ザ・タブー」</t>
  </si>
  <si>
    <t>表4　4C1P</t>
  </si>
  <si>
    <t>7月27日(水)</t>
  </si>
  <si>
    <t>hv064</t>
  </si>
  <si>
    <t>雑誌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</si>
  <si>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</si>
  <si>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</si>
  <si>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</si>
  <si>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</si>
  <si>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</si>
  <si>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</si>
  <si>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</si>
  <si>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7/1～7/31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</si>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</sst>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</v>
      </c>
      <c r="D6" s="330">
        <v>260000</v>
      </c>
      <c r="E6" s="79">
        <v>230</v>
      </c>
      <c r="F6" s="79">
        <v>111</v>
      </c>
      <c r="G6" s="79">
        <v>225</v>
      </c>
      <c r="H6" s="89">
        <v>53</v>
      </c>
      <c r="I6" s="90">
        <v>0</v>
      </c>
      <c r="J6" s="143">
        <f>H6+I6</f>
        <v>53</v>
      </c>
      <c r="K6" s="80">
        <f>IFERROR(J6/G6,"-")</f>
        <v>0.23555555555556</v>
      </c>
      <c r="L6" s="79">
        <v>2</v>
      </c>
      <c r="M6" s="79">
        <v>14</v>
      </c>
      <c r="N6" s="80">
        <f>IFERROR(L6/J6,"-")</f>
        <v>0.037735849056604</v>
      </c>
      <c r="O6" s="81">
        <f>IFERROR(D6/J6,"-")</f>
        <v>4905.6603773585</v>
      </c>
      <c r="P6" s="82">
        <v>6</v>
      </c>
      <c r="Q6" s="80">
        <f>IFERROR(P6/J6,"-")</f>
        <v>0.11320754716981</v>
      </c>
      <c r="R6" s="335">
        <v>93000</v>
      </c>
      <c r="S6" s="336">
        <f>IFERROR(R6/J6,"-")</f>
        <v>1754.7169811321</v>
      </c>
      <c r="T6" s="336">
        <f>IFERROR(R6/P6,"-")</f>
        <v>15500</v>
      </c>
      <c r="U6" s="330">
        <f>IFERROR(R6-D6,"-")</f>
        <v>-167000</v>
      </c>
      <c r="V6" s="83">
        <f>R6/D6</f>
        <v>0.35769230769231</v>
      </c>
      <c r="W6" s="77"/>
      <c r="X6" s="142"/>
    </row>
    <row r="7" spans="1:24">
      <c r="A7" s="78"/>
      <c r="B7" s="84" t="s">
        <v>24</v>
      </c>
      <c r="C7" s="84">
        <v>5</v>
      </c>
      <c r="D7" s="330">
        <v>0</v>
      </c>
      <c r="E7" s="79">
        <v>1</v>
      </c>
      <c r="F7" s="79">
        <v>0</v>
      </c>
      <c r="G7" s="79">
        <v>1</v>
      </c>
      <c r="H7" s="89">
        <v>0</v>
      </c>
      <c r="I7" s="90">
        <v>0</v>
      </c>
      <c r="J7" s="143">
        <f>H7+I7</f>
        <v>0</v>
      </c>
      <c r="K7" s="80">
        <f>IFERROR(J7/G7,"-")</f>
        <v>0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335">
        <v>0</v>
      </c>
      <c r="S7" s="336" t="str">
        <f>IFERROR(R7/J7,"-")</f>
        <v>-</v>
      </c>
      <c r="T7" s="336" t="str">
        <f>IFERROR(R7/P7,"-")</f>
        <v>-</v>
      </c>
      <c r="U7" s="330">
        <f>IFERROR(R7-D7,"-")</f>
        <v>0</v>
      </c>
      <c r="V7" s="83" t="str">
        <f>R7/D7</f>
        <v>0</v>
      </c>
      <c r="W7" s="77"/>
      <c r="X7" s="142"/>
    </row>
    <row r="8" spans="1:24">
      <c r="A8" s="78"/>
      <c r="B8" s="84" t="s">
        <v>25</v>
      </c>
      <c r="C8" s="84">
        <v>3</v>
      </c>
      <c r="D8" s="330">
        <v>15574976</v>
      </c>
      <c r="E8" s="79">
        <v>10271</v>
      </c>
      <c r="F8" s="79">
        <v>0</v>
      </c>
      <c r="G8" s="79">
        <v>680487</v>
      </c>
      <c r="H8" s="89">
        <v>4396</v>
      </c>
      <c r="I8" s="90">
        <v>126</v>
      </c>
      <c r="J8" s="143">
        <f>H8+I8</f>
        <v>4522</v>
      </c>
      <c r="K8" s="80">
        <f>IFERROR(J8/G8,"-")</f>
        <v>0.0066452408348727</v>
      </c>
      <c r="L8" s="79">
        <v>179</v>
      </c>
      <c r="M8" s="79">
        <v>1465</v>
      </c>
      <c r="N8" s="80">
        <f>IFERROR(L8/J8,"-")</f>
        <v>0.039584254754533</v>
      </c>
      <c r="O8" s="81">
        <f>IFERROR(D8/J8,"-")</f>
        <v>3444.2671384343</v>
      </c>
      <c r="P8" s="82">
        <v>438</v>
      </c>
      <c r="Q8" s="80">
        <f>IFERROR(P8/J8,"-")</f>
        <v>0.096859796550199</v>
      </c>
      <c r="R8" s="335">
        <v>30535870</v>
      </c>
      <c r="S8" s="336">
        <f>IFERROR(R8/J8,"-")</f>
        <v>6752.7355152587</v>
      </c>
      <c r="T8" s="336">
        <f>IFERROR(R8/P8,"-")</f>
        <v>69716.598173516</v>
      </c>
      <c r="U8" s="330">
        <f>IFERROR(R8-D8,"-")</f>
        <v>14960894</v>
      </c>
      <c r="V8" s="83">
        <f>R8/D8</f>
        <v>1.9605725235146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15834976</v>
      </c>
      <c r="E11" s="41">
        <f>SUM(E6:E9)</f>
        <v>10502</v>
      </c>
      <c r="F11" s="41">
        <f>SUM(F6:F9)</f>
        <v>111</v>
      </c>
      <c r="G11" s="41">
        <f>SUM(G6:G9)</f>
        <v>680713</v>
      </c>
      <c r="H11" s="41">
        <f>SUM(H6:H9)</f>
        <v>4449</v>
      </c>
      <c r="I11" s="41">
        <f>SUM(I6:I9)</f>
        <v>126</v>
      </c>
      <c r="J11" s="41">
        <f>SUM(J6:J9)</f>
        <v>4575</v>
      </c>
      <c r="K11" s="42">
        <f>IFERROR(J11/G11,"-")</f>
        <v>0.006720894121311</v>
      </c>
      <c r="L11" s="76">
        <f>SUM(L6:L9)</f>
        <v>181</v>
      </c>
      <c r="M11" s="76">
        <f>SUM(M6:M9)</f>
        <v>1479</v>
      </c>
      <c r="N11" s="42">
        <f>IFERROR(L11/J11,"-")</f>
        <v>0.039562841530055</v>
      </c>
      <c r="O11" s="43">
        <f>IFERROR(D11/J11,"-")</f>
        <v>3461.1969398907</v>
      </c>
      <c r="P11" s="44">
        <f>SUM(P6:P9)</f>
        <v>444</v>
      </c>
      <c r="Q11" s="42">
        <f>IFERROR(P11/J11,"-")</f>
        <v>0.097049180327869</v>
      </c>
      <c r="R11" s="333">
        <f>SUM(R6:R9)</f>
        <v>30628870</v>
      </c>
      <c r="S11" s="333">
        <f>IFERROR(R11/J11,"-")</f>
        <v>6694.8349726776</v>
      </c>
      <c r="T11" s="333">
        <f>IFERROR(P11/P11,"-")</f>
        <v>1</v>
      </c>
      <c r="U11" s="333">
        <f>SUM(U6:U9)</f>
        <v>14793894</v>
      </c>
      <c r="V11" s="45">
        <f>IFERROR(R11/D11,"-")</f>
        <v>1.9342542735777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0.9025641025641</v>
      </c>
      <c r="B6" s="347" t="s">
        <v>62</v>
      </c>
      <c r="C6" s="347" t="s">
        <v>63</v>
      </c>
      <c r="D6" s="347" t="s">
        <v>64</v>
      </c>
      <c r="E6" s="347"/>
      <c r="F6" s="347" t="s">
        <v>65</v>
      </c>
      <c r="G6" s="88" t="s">
        <v>66</v>
      </c>
      <c r="H6" s="88" t="s">
        <v>67</v>
      </c>
      <c r="I6" s="88" t="s">
        <v>68</v>
      </c>
      <c r="J6" s="330">
        <v>97500</v>
      </c>
      <c r="K6" s="79">
        <v>21</v>
      </c>
      <c r="L6" s="79">
        <v>0</v>
      </c>
      <c r="M6" s="79">
        <v>54</v>
      </c>
      <c r="N6" s="89">
        <v>6</v>
      </c>
      <c r="O6" s="90">
        <v>0</v>
      </c>
      <c r="P6" s="91">
        <f>N6+O6</f>
        <v>6</v>
      </c>
      <c r="Q6" s="80">
        <f>IFERROR(P6/M6,"-")</f>
        <v>0.11111111111111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2954.5454545455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-9500</v>
      </c>
      <c r="AB6" s="83">
        <f>SUM(X6:X7)/SUM(J6:J7)</f>
        <v>0.9025641025641</v>
      </c>
      <c r="AC6" s="77"/>
      <c r="AD6" s="92">
        <v>1</v>
      </c>
      <c r="AE6" s="93">
        <f>IF(P6=0,"",IF(AD6=0,"",(AD6/P6)))</f>
        <v>0.16666666666667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69</v>
      </c>
      <c r="C7" s="347"/>
      <c r="D7" s="347"/>
      <c r="E7" s="347"/>
      <c r="F7" s="347" t="s">
        <v>70</v>
      </c>
      <c r="G7" s="88"/>
      <c r="H7" s="88"/>
      <c r="I7" s="88"/>
      <c r="J7" s="330"/>
      <c r="K7" s="79">
        <v>125</v>
      </c>
      <c r="L7" s="79">
        <v>71</v>
      </c>
      <c r="M7" s="79">
        <v>75</v>
      </c>
      <c r="N7" s="89">
        <v>27</v>
      </c>
      <c r="O7" s="90">
        <v>0</v>
      </c>
      <c r="P7" s="91">
        <f>N7+O7</f>
        <v>27</v>
      </c>
      <c r="Q7" s="80">
        <f>IFERROR(P7/M7,"-")</f>
        <v>0.36</v>
      </c>
      <c r="R7" s="79">
        <v>2</v>
      </c>
      <c r="S7" s="79">
        <v>6</v>
      </c>
      <c r="T7" s="80">
        <f>IFERROR(R7/(P7),"-")</f>
        <v>0.074074074074074</v>
      </c>
      <c r="U7" s="336"/>
      <c r="V7" s="82">
        <v>5</v>
      </c>
      <c r="W7" s="80">
        <f>IF(P7=0,"-",V7/P7)</f>
        <v>0.18518518518519</v>
      </c>
      <c r="X7" s="335">
        <v>88000</v>
      </c>
      <c r="Y7" s="336">
        <f>IFERROR(X7/P7,"-")</f>
        <v>3259.2592592593</v>
      </c>
      <c r="Z7" s="336">
        <f>IFERROR(X7/V7,"-")</f>
        <v>17600</v>
      </c>
      <c r="AA7" s="330"/>
      <c r="AB7" s="83"/>
      <c r="AC7" s="77"/>
      <c r="AD7" s="92">
        <v>1</v>
      </c>
      <c r="AE7" s="93">
        <f>IF(P7=0,"",IF(AD7=0,"",(AD7/P7)))</f>
        <v>0.037037037037037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</v>
      </c>
      <c r="AN7" s="99">
        <f>IF(P7=0,"",IF(AM7=0,"",(AM7/P7)))</f>
        <v>0.074074074074074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0.074074074074074</v>
      </c>
      <c r="BG7" s="110">
        <v>1</v>
      </c>
      <c r="BH7" s="112">
        <f>IFERROR(BG7/BE7,"-")</f>
        <v>0.5</v>
      </c>
      <c r="BI7" s="113">
        <v>10000</v>
      </c>
      <c r="BJ7" s="114">
        <f>IFERROR(BI7/BE7,"-")</f>
        <v>5000</v>
      </c>
      <c r="BK7" s="115"/>
      <c r="BL7" s="115">
        <v>1</v>
      </c>
      <c r="BM7" s="115"/>
      <c r="BN7" s="117">
        <v>11</v>
      </c>
      <c r="BO7" s="118">
        <f>IF(P7=0,"",IF(BN7=0,"",(BN7/P7)))</f>
        <v>0.40740740740741</v>
      </c>
      <c r="BP7" s="119">
        <v>1</v>
      </c>
      <c r="BQ7" s="120">
        <f>IFERROR(BP7/BN7,"-")</f>
        <v>0.090909090909091</v>
      </c>
      <c r="BR7" s="121">
        <v>20000</v>
      </c>
      <c r="BS7" s="122">
        <f>IFERROR(BR7/BN7,"-")</f>
        <v>1818.1818181818</v>
      </c>
      <c r="BT7" s="123"/>
      <c r="BU7" s="123"/>
      <c r="BV7" s="123">
        <v>1</v>
      </c>
      <c r="BW7" s="124">
        <v>7</v>
      </c>
      <c r="BX7" s="125">
        <f>IF(P7=0,"",IF(BW7=0,"",(BW7/P7)))</f>
        <v>0.25925925925926</v>
      </c>
      <c r="BY7" s="126">
        <v>3</v>
      </c>
      <c r="BZ7" s="127">
        <f>IFERROR(BY7/BW7,"-")</f>
        <v>0.42857142857143</v>
      </c>
      <c r="CA7" s="128">
        <v>58000</v>
      </c>
      <c r="CB7" s="129">
        <f>IFERROR(CA7/BW7,"-")</f>
        <v>8285.7142857143</v>
      </c>
      <c r="CC7" s="130"/>
      <c r="CD7" s="130">
        <v>1</v>
      </c>
      <c r="CE7" s="130">
        <v>2</v>
      </c>
      <c r="CF7" s="131">
        <v>1</v>
      </c>
      <c r="CG7" s="132">
        <f>IF(P7=0,"",IF(CF7=0,"",(CF7/P7)))</f>
        <v>0.037037037037037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88000</v>
      </c>
      <c r="CQ7" s="139">
        <v>25000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0.030769230769231</v>
      </c>
      <c r="B8" s="347" t="s">
        <v>71</v>
      </c>
      <c r="C8" s="347" t="s">
        <v>72</v>
      </c>
      <c r="D8" s="347" t="s">
        <v>73</v>
      </c>
      <c r="E8" s="347"/>
      <c r="F8" s="347" t="s">
        <v>65</v>
      </c>
      <c r="G8" s="88" t="s">
        <v>74</v>
      </c>
      <c r="H8" s="88" t="s">
        <v>75</v>
      </c>
      <c r="I8" s="88" t="s">
        <v>76</v>
      </c>
      <c r="J8" s="330">
        <v>162500</v>
      </c>
      <c r="K8" s="79">
        <v>15</v>
      </c>
      <c r="L8" s="79">
        <v>0</v>
      </c>
      <c r="M8" s="79">
        <v>54</v>
      </c>
      <c r="N8" s="89">
        <v>9</v>
      </c>
      <c r="O8" s="90">
        <v>0</v>
      </c>
      <c r="P8" s="91">
        <f>N8+O8</f>
        <v>9</v>
      </c>
      <c r="Q8" s="80">
        <f>IFERROR(P8/M8,"-")</f>
        <v>0.16666666666667</v>
      </c>
      <c r="R8" s="79">
        <v>0</v>
      </c>
      <c r="S8" s="79">
        <v>5</v>
      </c>
      <c r="T8" s="80">
        <f>IFERROR(R8/(P8),"-")</f>
        <v>0</v>
      </c>
      <c r="U8" s="336">
        <f>IFERROR(J8/SUM(N8:O9),"-")</f>
        <v>8125</v>
      </c>
      <c r="V8" s="82">
        <v>1</v>
      </c>
      <c r="W8" s="80">
        <f>IF(P8=0,"-",V8/P8)</f>
        <v>0.11111111111111</v>
      </c>
      <c r="X8" s="335">
        <v>5000</v>
      </c>
      <c r="Y8" s="336">
        <f>IFERROR(X8/P8,"-")</f>
        <v>555.55555555556</v>
      </c>
      <c r="Z8" s="336">
        <f>IFERROR(X8/V8,"-")</f>
        <v>5000</v>
      </c>
      <c r="AA8" s="330">
        <f>SUM(X8:X9)-SUM(J8:J9)</f>
        <v>-157500</v>
      </c>
      <c r="AB8" s="83">
        <f>SUM(X8:X9)/SUM(J8:J9)</f>
        <v>0.030769230769231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3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0.11111111111111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0.33333333333333</v>
      </c>
      <c r="BP8" s="119">
        <v>1</v>
      </c>
      <c r="BQ8" s="120">
        <f>IFERROR(BP8/BN8,"-")</f>
        <v>0.33333333333333</v>
      </c>
      <c r="BR8" s="121">
        <v>5000</v>
      </c>
      <c r="BS8" s="122">
        <f>IFERROR(BR8/BN8,"-")</f>
        <v>1666.6666666667</v>
      </c>
      <c r="BT8" s="123">
        <v>1</v>
      </c>
      <c r="BU8" s="123"/>
      <c r="BV8" s="123"/>
      <c r="BW8" s="124">
        <v>1</v>
      </c>
      <c r="BX8" s="125">
        <f>IF(P8=0,"",IF(BW8=0,"",(BW8/P8)))</f>
        <v>0.11111111111111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0.11111111111111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/>
      <c r="E9" s="347"/>
      <c r="F9" s="347" t="s">
        <v>70</v>
      </c>
      <c r="G9" s="88"/>
      <c r="H9" s="88"/>
      <c r="I9" s="88"/>
      <c r="J9" s="330"/>
      <c r="K9" s="79">
        <v>69</v>
      </c>
      <c r="L9" s="79">
        <v>40</v>
      </c>
      <c r="M9" s="79">
        <v>42</v>
      </c>
      <c r="N9" s="89">
        <v>11</v>
      </c>
      <c r="O9" s="90">
        <v>0</v>
      </c>
      <c r="P9" s="91">
        <f>N9+O9</f>
        <v>11</v>
      </c>
      <c r="Q9" s="80">
        <f>IFERROR(P9/M9,"-")</f>
        <v>0.26190476190476</v>
      </c>
      <c r="R9" s="79">
        <v>0</v>
      </c>
      <c r="S9" s="79">
        <v>1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0.090909090909091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0.36363636363636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0.27272727272727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3</v>
      </c>
      <c r="CG9" s="132">
        <f>IF(P9=0,"",IF(CF9=0,"",(CF9/P9)))</f>
        <v>0.27272727272727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0.35769230769231</v>
      </c>
      <c r="B12" s="39"/>
      <c r="C12" s="39"/>
      <c r="D12" s="39"/>
      <c r="E12" s="39"/>
      <c r="F12" s="39"/>
      <c r="G12" s="40" t="s">
        <v>78</v>
      </c>
      <c r="H12" s="40"/>
      <c r="I12" s="40"/>
      <c r="J12" s="333">
        <f>SUM(J6:J11)</f>
        <v>260000</v>
      </c>
      <c r="K12" s="41">
        <f>SUM(K6:K11)</f>
        <v>230</v>
      </c>
      <c r="L12" s="41">
        <f>SUM(L6:L11)</f>
        <v>111</v>
      </c>
      <c r="M12" s="41">
        <f>SUM(M6:M11)</f>
        <v>225</v>
      </c>
      <c r="N12" s="41">
        <f>SUM(N6:N11)</f>
        <v>53</v>
      </c>
      <c r="O12" s="41">
        <f>SUM(O6:O11)</f>
        <v>0</v>
      </c>
      <c r="P12" s="41">
        <f>SUM(P6:P11)</f>
        <v>53</v>
      </c>
      <c r="Q12" s="42">
        <f>IFERROR(P12/M12,"-")</f>
        <v>0.23555555555556</v>
      </c>
      <c r="R12" s="76">
        <f>SUM(R6:R11)</f>
        <v>2</v>
      </c>
      <c r="S12" s="76">
        <f>SUM(S6:S11)</f>
        <v>14</v>
      </c>
      <c r="T12" s="42">
        <f>IFERROR(R12/P12,"-")</f>
        <v>0.037735849056604</v>
      </c>
      <c r="U12" s="338">
        <f>IFERROR(J12/P12,"-")</f>
        <v>4905.6603773585</v>
      </c>
      <c r="V12" s="44">
        <f>SUM(V6:V11)</f>
        <v>6</v>
      </c>
      <c r="W12" s="42">
        <f>IFERROR(V12/P12,"-")</f>
        <v>0.11320754716981</v>
      </c>
      <c r="X12" s="333">
        <f>SUM(X6:X11)</f>
        <v>93000</v>
      </c>
      <c r="Y12" s="333">
        <f>IFERROR(X12/P12,"-")</f>
        <v>1754.7169811321</v>
      </c>
      <c r="Z12" s="333">
        <f>IFERROR(X12/V12,"-")</f>
        <v>15500</v>
      </c>
      <c r="AA12" s="333">
        <f>X12-J12</f>
        <v>-167000</v>
      </c>
      <c r="AB12" s="45">
        <f>X12/J12</f>
        <v>0.35769230769231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79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81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82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83</v>
      </c>
      <c r="C6" s="347"/>
      <c r="D6" s="347" t="s">
        <v>84</v>
      </c>
      <c r="E6" s="175" t="s">
        <v>85</v>
      </c>
      <c r="F6" s="175" t="s">
        <v>86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87</v>
      </c>
      <c r="C7" s="347"/>
      <c r="D7" s="347" t="s">
        <v>84</v>
      </c>
      <c r="E7" s="175" t="s">
        <v>88</v>
      </c>
      <c r="F7" s="175" t="s">
        <v>86</v>
      </c>
      <c r="G7" s="340">
        <v>0</v>
      </c>
      <c r="H7" s="340">
        <v>1700</v>
      </c>
      <c r="I7" s="176">
        <v>1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89</v>
      </c>
      <c r="C8" s="347"/>
      <c r="D8" s="347" t="s">
        <v>84</v>
      </c>
      <c r="E8" s="175" t="s">
        <v>90</v>
      </c>
      <c r="F8" s="175" t="s">
        <v>86</v>
      </c>
      <c r="G8" s="340">
        <v>0</v>
      </c>
      <c r="H8" s="340">
        <v>1700</v>
      </c>
      <c r="I8" s="176">
        <v>0</v>
      </c>
      <c r="J8" s="176">
        <v>0</v>
      </c>
      <c r="K8" s="176">
        <v>1</v>
      </c>
      <c r="L8" s="177">
        <v>0</v>
      </c>
      <c r="M8" s="178">
        <v>0</v>
      </c>
      <c r="N8" s="179">
        <f>IFERROR(L8/K8,"-")</f>
        <v>0</v>
      </c>
      <c r="O8" s="176">
        <v>0</v>
      </c>
      <c r="P8" s="176">
        <v>0</v>
      </c>
      <c r="Q8" s="179" t="str">
        <f>IFERROR(O8/L8,"-")</f>
        <v>-</v>
      </c>
      <c r="R8" s="180" t="str">
        <f>IFERROR(G8/SUM(L8:L8),"-")</f>
        <v>-</v>
      </c>
      <c r="S8" s="181">
        <v>0</v>
      </c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91</v>
      </c>
      <c r="C9" s="347"/>
      <c r="D9" s="347" t="s">
        <v>84</v>
      </c>
      <c r="E9" s="175" t="s">
        <v>92</v>
      </c>
      <c r="F9" s="175" t="s">
        <v>86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93</v>
      </c>
      <c r="C10" s="347"/>
      <c r="D10" s="347" t="s">
        <v>84</v>
      </c>
      <c r="E10" s="175" t="s">
        <v>94</v>
      </c>
      <c r="F10" s="175" t="s">
        <v>86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 t="str">
        <f>Y13</f>
        <v>0</v>
      </c>
      <c r="B13" s="250"/>
      <c r="C13" s="250"/>
      <c r="D13" s="250"/>
      <c r="E13" s="251" t="s">
        <v>95</v>
      </c>
      <c r="F13" s="251"/>
      <c r="G13" s="343">
        <f>SUM(G6:G12)</f>
        <v>0</v>
      </c>
      <c r="H13" s="343"/>
      <c r="I13" s="250">
        <f>SUM(I6:I12)</f>
        <v>1</v>
      </c>
      <c r="J13" s="250">
        <f>SUM(J6:J12)</f>
        <v>0</v>
      </c>
      <c r="K13" s="250">
        <f>SUM(K6:K12)</f>
        <v>1</v>
      </c>
      <c r="L13" s="250">
        <f>SUM(L6:L12)</f>
        <v>0</v>
      </c>
      <c r="M13" s="250">
        <f>SUM(M6:M12)</f>
        <v>0</v>
      </c>
      <c r="N13" s="252">
        <f>IFERROR(L13/K13,"-")</f>
        <v>0</v>
      </c>
      <c r="O13" s="253">
        <f>SUM(O6:O12)</f>
        <v>0</v>
      </c>
      <c r="P13" s="253">
        <f>SUM(P6:P12)</f>
        <v>0</v>
      </c>
      <c r="Q13" s="252" t="str">
        <f>IFERROR(O13/L13,"-")</f>
        <v>-</v>
      </c>
      <c r="R13" s="254" t="str">
        <f>IFERROR(G13/L13,"-")</f>
        <v>-</v>
      </c>
      <c r="S13" s="255">
        <f>SUM(S6:S12)</f>
        <v>0</v>
      </c>
      <c r="T13" s="252" t="str">
        <f>IFERROR(S13/L13,"-")</f>
        <v>-</v>
      </c>
      <c r="U13" s="343">
        <f>SUM(U6:U12)</f>
        <v>0</v>
      </c>
      <c r="V13" s="343" t="str">
        <f>IFERROR(U13/L13,"-")</f>
        <v>-</v>
      </c>
      <c r="W13" s="343" t="str">
        <f>IFERROR(U13/S13,"-")</f>
        <v>-</v>
      </c>
      <c r="X13" s="343">
        <f>U13-G13</f>
        <v>0</v>
      </c>
      <c r="Y13" s="256" t="str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96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1.9796016859657</v>
      </c>
      <c r="B6" s="347" t="s">
        <v>97</v>
      </c>
      <c r="C6" s="347"/>
      <c r="D6" s="347"/>
      <c r="E6" s="175" t="s">
        <v>98</v>
      </c>
      <c r="F6" s="175" t="s">
        <v>86</v>
      </c>
      <c r="G6" s="340">
        <v>14666016</v>
      </c>
      <c r="H6" s="176">
        <v>9365</v>
      </c>
      <c r="I6" s="176">
        <v>0</v>
      </c>
      <c r="J6" s="176">
        <v>665463</v>
      </c>
      <c r="K6" s="177">
        <v>4107</v>
      </c>
      <c r="L6" s="179">
        <f>IFERROR(K6/J6,"-")</f>
        <v>0.0061716429012582</v>
      </c>
      <c r="M6" s="176">
        <v>173</v>
      </c>
      <c r="N6" s="176">
        <v>1322</v>
      </c>
      <c r="O6" s="179">
        <f>IFERROR(M6/(K6),"-")</f>
        <v>0.042123204285366</v>
      </c>
      <c r="P6" s="180">
        <f>IFERROR(G6/SUM(K6:K6),"-")</f>
        <v>3570.9802775749</v>
      </c>
      <c r="Q6" s="181">
        <v>414</v>
      </c>
      <c r="R6" s="179">
        <f>IF(K6=0,"-",Q6/K6)</f>
        <v>0.10080350620891</v>
      </c>
      <c r="S6" s="345">
        <v>29032870</v>
      </c>
      <c r="T6" s="346">
        <f>IFERROR(S6/K6,"-")</f>
        <v>7069.1185780375</v>
      </c>
      <c r="U6" s="346">
        <f>IFERROR(S6/Q6,"-")</f>
        <v>70127.70531401</v>
      </c>
      <c r="V6" s="340">
        <f>SUM(S6:S6)-SUM(G6:G6)</f>
        <v>14366854</v>
      </c>
      <c r="W6" s="183">
        <f>SUM(S6:S6)/SUM(G6:G6)</f>
        <v>1.9796016859657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15</v>
      </c>
      <c r="AI6" s="191">
        <f>IF(K6=0,"",IF(AH6=0,"",(AH6/K6)))</f>
        <v>0.0036523009495982</v>
      </c>
      <c r="AJ6" s="190">
        <v>1</v>
      </c>
      <c r="AK6" s="192">
        <f>IFERROR(AJ6/AH6,"-")</f>
        <v>0.066666666666667</v>
      </c>
      <c r="AL6" s="193">
        <v>3000</v>
      </c>
      <c r="AM6" s="194">
        <f>IFERROR(AL6/AH6,"-")</f>
        <v>200</v>
      </c>
      <c r="AN6" s="195">
        <v>1</v>
      </c>
      <c r="AO6" s="195"/>
      <c r="AP6" s="195"/>
      <c r="AQ6" s="196">
        <v>76</v>
      </c>
      <c r="AR6" s="197">
        <f>IF(K6=0,"",IF(AQ6=0,"",(AQ6/K6)))</f>
        <v>0.018504991477964</v>
      </c>
      <c r="AS6" s="196">
        <v>3</v>
      </c>
      <c r="AT6" s="198">
        <f>IFERROR(AS6/AQ6,"-")</f>
        <v>0.039473684210526</v>
      </c>
      <c r="AU6" s="199">
        <v>62000</v>
      </c>
      <c r="AV6" s="200">
        <f>IFERROR(AU6/AQ6,"-")</f>
        <v>815.78947368421</v>
      </c>
      <c r="AW6" s="201">
        <v>1</v>
      </c>
      <c r="AX6" s="201"/>
      <c r="AY6" s="201">
        <v>2</v>
      </c>
      <c r="AZ6" s="202">
        <v>254</v>
      </c>
      <c r="BA6" s="203">
        <f>IF(K6=0,"",IF(AZ6=0,"",(AZ6/K6)))</f>
        <v>0.061845629413197</v>
      </c>
      <c r="BB6" s="202">
        <v>15</v>
      </c>
      <c r="BC6" s="204">
        <f>IFERROR(BB6/AZ6,"-")</f>
        <v>0.059055118110236</v>
      </c>
      <c r="BD6" s="205">
        <v>107000</v>
      </c>
      <c r="BE6" s="206">
        <f>IFERROR(BD6/AZ6,"-")</f>
        <v>421.25984251969</v>
      </c>
      <c r="BF6" s="207">
        <v>9</v>
      </c>
      <c r="BG6" s="207">
        <v>3</v>
      </c>
      <c r="BH6" s="207">
        <v>3</v>
      </c>
      <c r="BI6" s="208">
        <v>2332</v>
      </c>
      <c r="BJ6" s="209">
        <f>IF(K6=0,"",IF(BI6=0,"",(BI6/K6)))</f>
        <v>0.56781105429754</v>
      </c>
      <c r="BK6" s="210">
        <v>204</v>
      </c>
      <c r="BL6" s="211">
        <f>IFERROR(BK6/BI6,"-")</f>
        <v>0.087478559176672</v>
      </c>
      <c r="BM6" s="212">
        <v>9200200</v>
      </c>
      <c r="BN6" s="213">
        <f>IFERROR(BM6/BI6,"-")</f>
        <v>3945.1972555746</v>
      </c>
      <c r="BO6" s="214">
        <v>86</v>
      </c>
      <c r="BP6" s="214">
        <v>33</v>
      </c>
      <c r="BQ6" s="214">
        <v>85</v>
      </c>
      <c r="BR6" s="215">
        <v>1173</v>
      </c>
      <c r="BS6" s="216">
        <f>IF(K6=0,"",IF(BR6=0,"",(BR6/K6)))</f>
        <v>0.28560993425858</v>
      </c>
      <c r="BT6" s="217">
        <v>153</v>
      </c>
      <c r="BU6" s="218">
        <f>IFERROR(BT6/BR6,"-")</f>
        <v>0.1304347826087</v>
      </c>
      <c r="BV6" s="219">
        <v>13257670</v>
      </c>
      <c r="BW6" s="220">
        <f>IFERROR(BV6/BR6,"-")</f>
        <v>11302.361466326</v>
      </c>
      <c r="BX6" s="221">
        <v>52</v>
      </c>
      <c r="BY6" s="221">
        <v>26</v>
      </c>
      <c r="BZ6" s="221">
        <v>75</v>
      </c>
      <c r="CA6" s="222">
        <v>257</v>
      </c>
      <c r="CB6" s="223">
        <f>IF(K6=0,"",IF(CA6=0,"",(CA6/K6)))</f>
        <v>0.062576089603117</v>
      </c>
      <c r="CC6" s="224">
        <v>38</v>
      </c>
      <c r="CD6" s="225">
        <f>IFERROR(CC6/CA6,"-")</f>
        <v>0.14785992217899</v>
      </c>
      <c r="CE6" s="226">
        <v>6403000</v>
      </c>
      <c r="CF6" s="227">
        <f>IFERROR(CE6/CA6,"-")</f>
        <v>24914.39688716</v>
      </c>
      <c r="CG6" s="228">
        <v>13</v>
      </c>
      <c r="CH6" s="228">
        <v>1</v>
      </c>
      <c r="CI6" s="228">
        <v>24</v>
      </c>
      <c r="CJ6" s="229">
        <v>414</v>
      </c>
      <c r="CK6" s="230">
        <v>29032870</v>
      </c>
      <c r="CL6" s="230">
        <v>1526000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99</v>
      </c>
      <c r="C7" s="347"/>
      <c r="D7" s="347"/>
      <c r="E7" s="175" t="s">
        <v>100</v>
      </c>
      <c r="F7" s="175" t="s">
        <v>86</v>
      </c>
      <c r="G7" s="340">
        <v>0</v>
      </c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1.6535381094878</v>
      </c>
      <c r="B8" s="347" t="s">
        <v>101</v>
      </c>
      <c r="C8" s="347"/>
      <c r="D8" s="347"/>
      <c r="E8" s="175" t="s">
        <v>102</v>
      </c>
      <c r="F8" s="175" t="s">
        <v>86</v>
      </c>
      <c r="G8" s="340">
        <v>908960</v>
      </c>
      <c r="H8" s="176">
        <v>906</v>
      </c>
      <c r="I8" s="176">
        <v>0</v>
      </c>
      <c r="J8" s="176">
        <v>15024</v>
      </c>
      <c r="K8" s="177">
        <v>415</v>
      </c>
      <c r="L8" s="179">
        <f>IFERROR(K8/J8,"-")</f>
        <v>0.027622470713525</v>
      </c>
      <c r="M8" s="176">
        <v>6</v>
      </c>
      <c r="N8" s="176">
        <v>143</v>
      </c>
      <c r="O8" s="179">
        <f>IFERROR(M8/(K8),"-")</f>
        <v>0.014457831325301</v>
      </c>
      <c r="P8" s="180">
        <f>IFERROR(G8/SUM(K8:K8),"-")</f>
        <v>2190.265060241</v>
      </c>
      <c r="Q8" s="181">
        <v>24</v>
      </c>
      <c r="R8" s="179">
        <f>IF(K8=0,"-",Q8/K8)</f>
        <v>0.057831325301205</v>
      </c>
      <c r="S8" s="345">
        <v>1503000</v>
      </c>
      <c r="T8" s="346">
        <f>IFERROR(S8/K8,"-")</f>
        <v>3621.686746988</v>
      </c>
      <c r="U8" s="346">
        <f>IFERROR(S8/Q8,"-")</f>
        <v>62625</v>
      </c>
      <c r="V8" s="340">
        <f>SUM(S8:S8)-SUM(G8:G8)</f>
        <v>594040</v>
      </c>
      <c r="W8" s="183">
        <f>SUM(S8:S8)/SUM(G8:G8)</f>
        <v>1.6535381094878</v>
      </c>
      <c r="Y8" s="184">
        <v>28</v>
      </c>
      <c r="Z8" s="185">
        <f>IF(K8=0,"",IF(Y8=0,"",(Y8/K8)))</f>
        <v>0.067469879518072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61</v>
      </c>
      <c r="AI8" s="191">
        <f>IF(K8=0,"",IF(AH8=0,"",(AH8/K8)))</f>
        <v>0.14698795180723</v>
      </c>
      <c r="AJ8" s="190"/>
      <c r="AK8" s="192">
        <f>IFERROR(AJ8/AH8,"-")</f>
        <v>0</v>
      </c>
      <c r="AL8" s="193"/>
      <c r="AM8" s="194">
        <f>IFERROR(AL8/AH8,"-")</f>
        <v>0</v>
      </c>
      <c r="AN8" s="195"/>
      <c r="AO8" s="195"/>
      <c r="AP8" s="195"/>
      <c r="AQ8" s="196">
        <v>54</v>
      </c>
      <c r="AR8" s="197">
        <f>IF(K8=0,"",IF(AQ8=0,"",(AQ8/K8)))</f>
        <v>0.13012048192771</v>
      </c>
      <c r="AS8" s="196">
        <v>4</v>
      </c>
      <c r="AT8" s="198">
        <f>IFERROR(AS8/AQ8,"-")</f>
        <v>0.074074074074074</v>
      </c>
      <c r="AU8" s="199">
        <v>22000</v>
      </c>
      <c r="AV8" s="200">
        <f>IFERROR(AU8/AQ8,"-")</f>
        <v>407.40740740741</v>
      </c>
      <c r="AW8" s="201">
        <v>2</v>
      </c>
      <c r="AX8" s="201">
        <v>2</v>
      </c>
      <c r="AY8" s="201"/>
      <c r="AZ8" s="202">
        <v>99</v>
      </c>
      <c r="BA8" s="203">
        <f>IF(K8=0,"",IF(AZ8=0,"",(AZ8/K8)))</f>
        <v>0.23855421686747</v>
      </c>
      <c r="BB8" s="202">
        <v>5</v>
      </c>
      <c r="BC8" s="204">
        <f>IFERROR(BB8/AZ8,"-")</f>
        <v>0.050505050505051</v>
      </c>
      <c r="BD8" s="205">
        <v>34000</v>
      </c>
      <c r="BE8" s="206">
        <f>IFERROR(BD8/AZ8,"-")</f>
        <v>343.43434343434</v>
      </c>
      <c r="BF8" s="207">
        <v>3</v>
      </c>
      <c r="BG8" s="207">
        <v>2</v>
      </c>
      <c r="BH8" s="207"/>
      <c r="BI8" s="208">
        <v>102</v>
      </c>
      <c r="BJ8" s="209">
        <f>IF(K8=0,"",IF(BI8=0,"",(BI8/K8)))</f>
        <v>0.24578313253012</v>
      </c>
      <c r="BK8" s="210">
        <v>7</v>
      </c>
      <c r="BL8" s="211">
        <f>IFERROR(BK8/BI8,"-")</f>
        <v>0.068627450980392</v>
      </c>
      <c r="BM8" s="212">
        <v>46000</v>
      </c>
      <c r="BN8" s="213">
        <f>IFERROR(BM8/BI8,"-")</f>
        <v>450.98039215686</v>
      </c>
      <c r="BO8" s="214">
        <v>5</v>
      </c>
      <c r="BP8" s="214">
        <v>1</v>
      </c>
      <c r="BQ8" s="214">
        <v>1</v>
      </c>
      <c r="BR8" s="215">
        <v>55</v>
      </c>
      <c r="BS8" s="216">
        <f>IF(K8=0,"",IF(BR8=0,"",(BR8/K8)))</f>
        <v>0.13253012048193</v>
      </c>
      <c r="BT8" s="217">
        <v>7</v>
      </c>
      <c r="BU8" s="218">
        <f>IFERROR(BT8/BR8,"-")</f>
        <v>0.12727272727273</v>
      </c>
      <c r="BV8" s="219">
        <v>873000</v>
      </c>
      <c r="BW8" s="220">
        <f>IFERROR(BV8/BR8,"-")</f>
        <v>15872.727272727</v>
      </c>
      <c r="BX8" s="221">
        <v>3</v>
      </c>
      <c r="BY8" s="221"/>
      <c r="BZ8" s="221">
        <v>4</v>
      </c>
      <c r="CA8" s="222">
        <v>16</v>
      </c>
      <c r="CB8" s="223">
        <f>IF(K8=0,"",IF(CA8=0,"",(CA8/K8)))</f>
        <v>0.03855421686747</v>
      </c>
      <c r="CC8" s="224">
        <v>1</v>
      </c>
      <c r="CD8" s="225">
        <f>IFERROR(CC8/CA8,"-")</f>
        <v>0.0625</v>
      </c>
      <c r="CE8" s="226">
        <v>528000</v>
      </c>
      <c r="CF8" s="227">
        <f>IFERROR(CE8/CA8,"-")</f>
        <v>33000</v>
      </c>
      <c r="CG8" s="228"/>
      <c r="CH8" s="228"/>
      <c r="CI8" s="228">
        <v>1</v>
      </c>
      <c r="CJ8" s="229">
        <v>24</v>
      </c>
      <c r="CK8" s="230">
        <v>1503000</v>
      </c>
      <c r="CL8" s="230">
        <v>528000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103</v>
      </c>
      <c r="F11" s="251"/>
      <c r="G11" s="343">
        <f>SUM(G6:G10)</f>
        <v>15574976</v>
      </c>
      <c r="H11" s="250">
        <f>SUM(H6:H10)</f>
        <v>10271</v>
      </c>
      <c r="I11" s="250">
        <f>SUM(I6:I10)</f>
        <v>0</v>
      </c>
      <c r="J11" s="250">
        <f>SUM(J6:J10)</f>
        <v>680487</v>
      </c>
      <c r="K11" s="250">
        <f>SUM(K6:K10)</f>
        <v>4522</v>
      </c>
      <c r="L11" s="252">
        <f>IFERROR(K11/J11,"-")</f>
        <v>0.0066452408348727</v>
      </c>
      <c r="M11" s="253">
        <f>SUM(M6:M10)</f>
        <v>179</v>
      </c>
      <c r="N11" s="253">
        <f>SUM(N6:N10)</f>
        <v>1465</v>
      </c>
      <c r="O11" s="252">
        <f>IFERROR(M11/K11,"-")</f>
        <v>0.039584254754533</v>
      </c>
      <c r="P11" s="254">
        <f>IFERROR(G11/K11,"-")</f>
        <v>3444.2671384343</v>
      </c>
      <c r="Q11" s="255">
        <f>SUM(Q6:Q10)</f>
        <v>438</v>
      </c>
      <c r="R11" s="252">
        <f>IFERROR(Q11/K11,"-")</f>
        <v>0.096859796550199</v>
      </c>
      <c r="S11" s="343">
        <f>SUM(S6:S10)</f>
        <v>30535870</v>
      </c>
      <c r="T11" s="343">
        <f>IFERROR(S11/K11,"-")</f>
        <v>6752.7355152587</v>
      </c>
      <c r="U11" s="343">
        <f>IFERROR(S11/Q11,"-")</f>
        <v>69716.598173516</v>
      </c>
      <c r="V11" s="343">
        <f>S11-G11</f>
        <v>14960894</v>
      </c>
      <c r="W11" s="256">
        <f>S11/G11</f>
        <v>1.9605725235146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