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<sst xmlns="http://schemas.openxmlformats.org/spreadsheetml/2006/main" uniqueCount="102">
  <si>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</si>
  <si>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</si>
  <si>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</si>
  <si>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</si>
  <si>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</si>
  <si>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</si>
  <si>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</si>
  <si>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</si>
  <si>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</si>
  <si>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</si>
  <si>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</si>
  <si>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</si>
  <si>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</si>
  <si>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</si>
  <si>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</si>
  <si>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</si>
  <si>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</si>
  <si>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</si>
  <si>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</si>
  <si>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</si>
  <si>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</si>
  <si>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</si>
  <si>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</si>
  <si>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</si>
  <si>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</si>
  <si>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</si>
  <si>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</si>
  <si>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</si>
  <si>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</si>
  <si>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</si>
  <si>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</si>
  <si>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</si>
  <si>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</si>
  <si>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</si>
  <si>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</si>
  <si>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</si>
  <si>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</si>
  <si>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</si>
  <si>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</si>
  <si>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</si>
  <si>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</si>
  <si>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</si>
  <si>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</si>
  <si>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</si>
  <si>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</si>
  <si>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</si>
  <si>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</si>
  <si>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</si>
  <si>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</si>
  <si>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</si>
  <si>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</si>
  <si>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</si>
  <si>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</si>
  <si>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</si>
  <si>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</si>
  <si>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</si>
  <si>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</si>
  <si>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hv061</t>
  </si>
  <si>
    <t>アドライヴ</t>
  </si>
  <si>
    <t>大洋図書</t>
  </si>
  <si>
    <t>5P元祖（並木塔子さん）</t>
  </si>
  <si>
    <t>lp01</t>
  </si>
  <si>
    <t>別冊ラヴァーズ</t>
  </si>
  <si>
    <t>1C5P</t>
  </si>
  <si>
    <t>7月21日(木)</t>
  </si>
  <si>
    <t>hv062</t>
  </si>
  <si>
    <t>空電</t>
  </si>
  <si>
    <t>hv063</t>
  </si>
  <si>
    <t>日本ジャーナル出版</t>
  </si>
  <si>
    <t>1Pスポーツ新聞_パートナー（並木塔子さん）</t>
  </si>
  <si>
    <t>週刊実話増刊「実話ザ・タブー」</t>
  </si>
  <si>
    <t>表4　4C1P</t>
  </si>
  <si>
    <t>7月27日(水)</t>
  </si>
  <si>
    <t>hv064</t>
  </si>
  <si>
    <t>雑誌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</si>
  <si>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</si>
  <si>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</si>
  <si>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</si>
  <si>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</si>
  <si>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</si>
  <si>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</si>
  <si>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</si>
  <si>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</si>
  <si>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7/1～7/31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</si>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</sst>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1.1733333333333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75000</v>
      </c>
      <c r="L6" s="80">
        <v>21</v>
      </c>
      <c r="M6" s="80">
        <v>0</v>
      </c>
      <c r="N6" s="80">
        <v>54</v>
      </c>
      <c r="O6" s="91">
        <v>6</v>
      </c>
      <c r="P6" s="92">
        <v>0</v>
      </c>
      <c r="Q6" s="93">
        <f>O6+P6</f>
        <v>6</v>
      </c>
      <c r="R6" s="81">
        <f>IFERROR(Q6/N6,"-")</f>
        <v>0.11111111111111</v>
      </c>
      <c r="S6" s="80">
        <v>0</v>
      </c>
      <c r="T6" s="80">
        <v>2</v>
      </c>
      <c r="U6" s="81">
        <f>IFERROR(T6/(Q6),"-")</f>
        <v>0.33333333333333</v>
      </c>
      <c r="V6" s="82">
        <f>IFERROR(K6/SUM(Q6:Q7),"-")</f>
        <v>2272.7272727273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13000</v>
      </c>
      <c r="AC6" s="85">
        <f>SUM(Y6:Y7)/SUM(K6:K7)</f>
        <v>1.1733333333333</v>
      </c>
      <c r="AD6" s="78"/>
      <c r="AE6" s="94">
        <v>1</v>
      </c>
      <c r="AF6" s="95">
        <f>IF(Q6=0,"",IF(AE6=0,"",(AE6/Q6)))</f>
        <v>0.16666666666667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125</v>
      </c>
      <c r="M7" s="80">
        <v>71</v>
      </c>
      <c r="N7" s="80">
        <v>75</v>
      </c>
      <c r="O7" s="91">
        <v>27</v>
      </c>
      <c r="P7" s="92">
        <v>0</v>
      </c>
      <c r="Q7" s="93">
        <f>O7+P7</f>
        <v>27</v>
      </c>
      <c r="R7" s="81">
        <f>IFERROR(Q7/N7,"-")</f>
        <v>0.36</v>
      </c>
      <c r="S7" s="80">
        <v>2</v>
      </c>
      <c r="T7" s="80">
        <v>6</v>
      </c>
      <c r="U7" s="81">
        <f>IFERROR(T7/(Q7),"-")</f>
        <v>0.22222222222222</v>
      </c>
      <c r="V7" s="82"/>
      <c r="W7" s="83">
        <v>5</v>
      </c>
      <c r="X7" s="81">
        <f>IF(Q7=0,"-",W7/Q7)</f>
        <v>0.18518518518519</v>
      </c>
      <c r="Y7" s="186">
        <v>88000</v>
      </c>
      <c r="Z7" s="187">
        <f>IFERROR(Y7/Q7,"-")</f>
        <v>3259.2592592593</v>
      </c>
      <c r="AA7" s="187">
        <f>IFERROR(Y7/W7,"-")</f>
        <v>17600</v>
      </c>
      <c r="AB7" s="181"/>
      <c r="AC7" s="85"/>
      <c r="AD7" s="78"/>
      <c r="AE7" s="94">
        <v>1</v>
      </c>
      <c r="AF7" s="95">
        <f>IF(Q7=0,"",IF(AE7=0,"",(AE7/Q7)))</f>
        <v>0.037037037037037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2</v>
      </c>
      <c r="AO7" s="101">
        <f>IF(Q7=0,"",IF(AN7=0,"",(AN7/Q7)))</f>
        <v>0.074074074074074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3</v>
      </c>
      <c r="AX7" s="107">
        <f>IF(Q7=0,"",IF(AW7=0,"",(AW7/Q7)))</f>
        <v>0.11111111111111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2</v>
      </c>
      <c r="BG7" s="113">
        <f>IF(Q7=0,"",IF(BF7=0,"",(BF7/Q7)))</f>
        <v>0.074074074074074</v>
      </c>
      <c r="BH7" s="112">
        <v>1</v>
      </c>
      <c r="BI7" s="114">
        <f>IFERROR(BH7/BF7,"-")</f>
        <v>0.5</v>
      </c>
      <c r="BJ7" s="115">
        <v>10000</v>
      </c>
      <c r="BK7" s="116">
        <f>IFERROR(BJ7/BF7,"-")</f>
        <v>5000</v>
      </c>
      <c r="BL7" s="117"/>
      <c r="BM7" s="117">
        <v>1</v>
      </c>
      <c r="BN7" s="117"/>
      <c r="BO7" s="119">
        <v>11</v>
      </c>
      <c r="BP7" s="120">
        <f>IF(Q7=0,"",IF(BO7=0,"",(BO7/Q7)))</f>
        <v>0.40740740740741</v>
      </c>
      <c r="BQ7" s="121">
        <v>1</v>
      </c>
      <c r="BR7" s="122">
        <f>IFERROR(BQ7/BO7,"-")</f>
        <v>0.090909090909091</v>
      </c>
      <c r="BS7" s="123">
        <v>20000</v>
      </c>
      <c r="BT7" s="124">
        <f>IFERROR(BS7/BO7,"-")</f>
        <v>1818.1818181818</v>
      </c>
      <c r="BU7" s="125"/>
      <c r="BV7" s="125"/>
      <c r="BW7" s="125">
        <v>1</v>
      </c>
      <c r="BX7" s="126">
        <v>7</v>
      </c>
      <c r="BY7" s="127">
        <f>IF(Q7=0,"",IF(BX7=0,"",(BX7/Q7)))</f>
        <v>0.25925925925926</v>
      </c>
      <c r="BZ7" s="128">
        <v>3</v>
      </c>
      <c r="CA7" s="129">
        <f>IFERROR(BZ7/BX7,"-")</f>
        <v>0.42857142857143</v>
      </c>
      <c r="CB7" s="130">
        <v>58000</v>
      </c>
      <c r="CC7" s="131">
        <f>IFERROR(CB7/BX7,"-")</f>
        <v>8285.7142857143</v>
      </c>
      <c r="CD7" s="132"/>
      <c r="CE7" s="132">
        <v>1</v>
      </c>
      <c r="CF7" s="132">
        <v>2</v>
      </c>
      <c r="CG7" s="133">
        <v>1</v>
      </c>
      <c r="CH7" s="134">
        <f>IF(Q7=0,"",IF(CG7=0,"",(CG7/Q7)))</f>
        <v>0.037037037037037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5</v>
      </c>
      <c r="CQ7" s="141">
        <v>88000</v>
      </c>
      <c r="CR7" s="141">
        <v>25000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0.04</v>
      </c>
      <c r="B8" s="189" t="s">
        <v>67</v>
      </c>
      <c r="C8" s="189" t="s">
        <v>58</v>
      </c>
      <c r="D8" s="189" t="s">
        <v>68</v>
      </c>
      <c r="E8" s="189" t="s">
        <v>69</v>
      </c>
      <c r="F8" s="189"/>
      <c r="G8" s="189" t="s">
        <v>61</v>
      </c>
      <c r="H8" s="89" t="s">
        <v>70</v>
      </c>
      <c r="I8" s="89" t="s">
        <v>71</v>
      </c>
      <c r="J8" s="89" t="s">
        <v>72</v>
      </c>
      <c r="K8" s="181">
        <v>125000</v>
      </c>
      <c r="L8" s="80">
        <v>15</v>
      </c>
      <c r="M8" s="80">
        <v>0</v>
      </c>
      <c r="N8" s="80">
        <v>54</v>
      </c>
      <c r="O8" s="91">
        <v>9</v>
      </c>
      <c r="P8" s="92">
        <v>0</v>
      </c>
      <c r="Q8" s="93">
        <f>O8+P8</f>
        <v>9</v>
      </c>
      <c r="R8" s="81">
        <f>IFERROR(Q8/N8,"-")</f>
        <v>0.16666666666667</v>
      </c>
      <c r="S8" s="80">
        <v>0</v>
      </c>
      <c r="T8" s="80">
        <v>5</v>
      </c>
      <c r="U8" s="81">
        <f>IFERROR(T8/(Q8),"-")</f>
        <v>0.55555555555556</v>
      </c>
      <c r="V8" s="82">
        <f>IFERROR(K8/SUM(Q8:Q9),"-")</f>
        <v>6250</v>
      </c>
      <c r="W8" s="83">
        <v>1</v>
      </c>
      <c r="X8" s="81">
        <f>IF(Q8=0,"-",W8/Q8)</f>
        <v>0.11111111111111</v>
      </c>
      <c r="Y8" s="186">
        <v>5000</v>
      </c>
      <c r="Z8" s="187">
        <f>IFERROR(Y8/Q8,"-")</f>
        <v>555.55555555556</v>
      </c>
      <c r="AA8" s="187">
        <f>IFERROR(Y8/W8,"-")</f>
        <v>5000</v>
      </c>
      <c r="AB8" s="181">
        <f>SUM(Y8:Y9)-SUM(K8:K9)</f>
        <v>-120000</v>
      </c>
      <c r="AC8" s="85">
        <f>SUM(Y8:Y9)/SUM(K8:K9)</f>
        <v>0.04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3</v>
      </c>
      <c r="AO8" s="101">
        <f>IF(Q8=0,"",IF(AN8=0,"",(AN8/Q8)))</f>
        <v>0.33333333333333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>
        <v>1</v>
      </c>
      <c r="AX8" s="107">
        <f>IF(Q8=0,"",IF(AW8=0,"",(AW8/Q8)))</f>
        <v>0.11111111111111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/>
      <c r="BG8" s="113">
        <f>IF(Q8=0,"",IF(BF8=0,"",(BF8/Q8)))</f>
        <v>0</v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>
        <v>3</v>
      </c>
      <c r="BP8" s="120">
        <f>IF(Q8=0,"",IF(BO8=0,"",(BO8/Q8)))</f>
        <v>0.33333333333333</v>
      </c>
      <c r="BQ8" s="121">
        <v>1</v>
      </c>
      <c r="BR8" s="122">
        <f>IFERROR(BQ8/BO8,"-")</f>
        <v>0.33333333333333</v>
      </c>
      <c r="BS8" s="123">
        <v>5000</v>
      </c>
      <c r="BT8" s="124">
        <f>IFERROR(BS8/BO8,"-")</f>
        <v>1666.6666666667</v>
      </c>
      <c r="BU8" s="125">
        <v>1</v>
      </c>
      <c r="BV8" s="125"/>
      <c r="BW8" s="125"/>
      <c r="BX8" s="126">
        <v>1</v>
      </c>
      <c r="BY8" s="127">
        <f>IF(Q8=0,"",IF(BX8=0,"",(BX8/Q8)))</f>
        <v>0.11111111111111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>
        <v>1</v>
      </c>
      <c r="CH8" s="134">
        <f>IF(Q8=0,"",IF(CG8=0,"",(CG8/Q8)))</f>
        <v>0.11111111111111</v>
      </c>
      <c r="CI8" s="135"/>
      <c r="CJ8" s="136">
        <f>IFERROR(CI8/CG8,"-")</f>
        <v>0</v>
      </c>
      <c r="CK8" s="137"/>
      <c r="CL8" s="138">
        <f>IFERROR(CK8/CG8,"-")</f>
        <v>0</v>
      </c>
      <c r="CM8" s="139"/>
      <c r="CN8" s="139"/>
      <c r="CO8" s="139"/>
      <c r="CP8" s="140">
        <v>1</v>
      </c>
      <c r="CQ8" s="141">
        <v>5000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73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69</v>
      </c>
      <c r="M9" s="80">
        <v>40</v>
      </c>
      <c r="N9" s="80">
        <v>42</v>
      </c>
      <c r="O9" s="91">
        <v>11</v>
      </c>
      <c r="P9" s="92">
        <v>0</v>
      </c>
      <c r="Q9" s="93">
        <f>O9+P9</f>
        <v>11</v>
      </c>
      <c r="R9" s="81">
        <f>IFERROR(Q9/N9,"-")</f>
        <v>0.26190476190476</v>
      </c>
      <c r="S9" s="80">
        <v>0</v>
      </c>
      <c r="T9" s="80">
        <v>1</v>
      </c>
      <c r="U9" s="81">
        <f>IFERROR(T9/(Q9),"-")</f>
        <v>0.090909090909091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1</v>
      </c>
      <c r="BG9" s="113">
        <f>IF(Q9=0,"",IF(BF9=0,"",(BF9/Q9)))</f>
        <v>0.090909090909091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4</v>
      </c>
      <c r="BP9" s="120">
        <f>IF(Q9=0,"",IF(BO9=0,"",(BO9/Q9)))</f>
        <v>0.36363636363636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3</v>
      </c>
      <c r="BY9" s="127">
        <f>IF(Q9=0,"",IF(BX9=0,"",(BX9/Q9)))</f>
        <v>0.27272727272727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3</v>
      </c>
      <c r="CH9" s="134">
        <f>IF(Q9=0,"",IF(CG9=0,"",(CG9/Q9)))</f>
        <v>0.27272727272727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0.465</v>
      </c>
      <c r="B12" s="39"/>
      <c r="C12" s="39"/>
      <c r="D12" s="39"/>
      <c r="E12" s="39"/>
      <c r="F12" s="39"/>
      <c r="G12" s="39"/>
      <c r="H12" s="40" t="s">
        <v>74</v>
      </c>
      <c r="I12" s="40"/>
      <c r="J12" s="40"/>
      <c r="K12" s="184">
        <f>SUM(K6:K11)</f>
        <v>200000</v>
      </c>
      <c r="L12" s="41">
        <f>SUM(L6:L11)</f>
        <v>230</v>
      </c>
      <c r="M12" s="41">
        <f>SUM(M6:M11)</f>
        <v>111</v>
      </c>
      <c r="N12" s="41">
        <f>SUM(N6:N11)</f>
        <v>225</v>
      </c>
      <c r="O12" s="41">
        <f>SUM(O6:O11)</f>
        <v>53</v>
      </c>
      <c r="P12" s="41">
        <f>SUM(P6:P11)</f>
        <v>0</v>
      </c>
      <c r="Q12" s="41">
        <f>SUM(Q6:Q11)</f>
        <v>53</v>
      </c>
      <c r="R12" s="42">
        <f>IFERROR(Q12/N12,"-")</f>
        <v>0.23555555555556</v>
      </c>
      <c r="S12" s="77">
        <f>SUM(S6:S11)</f>
        <v>2</v>
      </c>
      <c r="T12" s="77">
        <f>SUM(T6:T11)</f>
        <v>14</v>
      </c>
      <c r="U12" s="42">
        <f>IFERROR(S12/Q12,"-")</f>
        <v>0.037735849056604</v>
      </c>
      <c r="V12" s="43">
        <f>IFERROR(K12/Q12,"-")</f>
        <v>3773.5849056604</v>
      </c>
      <c r="W12" s="44">
        <f>SUM(W6:W11)</f>
        <v>6</v>
      </c>
      <c r="X12" s="42">
        <f>IFERROR(W12/Q12,"-")</f>
        <v>0.11320754716981</v>
      </c>
      <c r="Y12" s="184">
        <f>SUM(Y6:Y11)</f>
        <v>93000</v>
      </c>
      <c r="Z12" s="184">
        <f>IFERROR(Y12/Q12,"-")</f>
        <v>1754.7169811321</v>
      </c>
      <c r="AA12" s="184">
        <f>IFERROR(Y12/W12,"-")</f>
        <v>15500</v>
      </c>
      <c r="AB12" s="184">
        <f>Y12-K12</f>
        <v>-107000</v>
      </c>
      <c r="AC12" s="46">
        <f>Y12/K12</f>
        <v>0.465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75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79</v>
      </c>
      <c r="C6" s="189" t="s">
        <v>80</v>
      </c>
      <c r="D6" s="189"/>
      <c r="E6" s="189" t="s">
        <v>81</v>
      </c>
      <c r="F6" s="89" t="s">
        <v>82</v>
      </c>
      <c r="G6" s="89" t="s">
        <v>83</v>
      </c>
      <c r="H6" s="181">
        <v>0</v>
      </c>
      <c r="I6" s="84">
        <v>1700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84</v>
      </c>
      <c r="C7" s="189" t="s">
        <v>80</v>
      </c>
      <c r="D7" s="189"/>
      <c r="E7" s="189" t="s">
        <v>81</v>
      </c>
      <c r="F7" s="89" t="s">
        <v>85</v>
      </c>
      <c r="G7" s="89" t="s">
        <v>83</v>
      </c>
      <c r="H7" s="181">
        <v>0</v>
      </c>
      <c r="I7" s="84">
        <v>1700</v>
      </c>
      <c r="J7" s="80">
        <v>1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86</v>
      </c>
      <c r="C8" s="189" t="s">
        <v>80</v>
      </c>
      <c r="D8" s="189"/>
      <c r="E8" s="189" t="s">
        <v>81</v>
      </c>
      <c r="F8" s="89" t="s">
        <v>87</v>
      </c>
      <c r="G8" s="89" t="s">
        <v>83</v>
      </c>
      <c r="H8" s="181">
        <v>0</v>
      </c>
      <c r="I8" s="84">
        <v>1700</v>
      </c>
      <c r="J8" s="80">
        <v>0</v>
      </c>
      <c r="K8" s="80">
        <v>0</v>
      </c>
      <c r="L8" s="80">
        <v>1</v>
      </c>
      <c r="M8" s="93">
        <v>0</v>
      </c>
      <c r="N8" s="144">
        <v>0</v>
      </c>
      <c r="O8" s="81">
        <f>IFERROR(M8/L8,"-")</f>
        <v>0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88</v>
      </c>
      <c r="C9" s="189" t="s">
        <v>80</v>
      </c>
      <c r="D9" s="189"/>
      <c r="E9" s="189" t="s">
        <v>81</v>
      </c>
      <c r="F9" s="89" t="s">
        <v>89</v>
      </c>
      <c r="G9" s="89" t="s">
        <v>83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90</v>
      </c>
      <c r="C10" s="189" t="s">
        <v>80</v>
      </c>
      <c r="D10" s="189"/>
      <c r="E10" s="189" t="s">
        <v>81</v>
      </c>
      <c r="F10" s="89" t="s">
        <v>91</v>
      </c>
      <c r="G10" s="89" t="s">
        <v>83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92</v>
      </c>
      <c r="G13" s="40"/>
      <c r="H13" s="184"/>
      <c r="I13" s="45"/>
      <c r="J13" s="41">
        <f>SUM(J6:J12)</f>
        <v>1</v>
      </c>
      <c r="K13" s="41">
        <f>SUM(K6:K12)</f>
        <v>0</v>
      </c>
      <c r="L13" s="41">
        <f>SUM(L6:L12)</f>
        <v>1</v>
      </c>
      <c r="M13" s="41">
        <f>SUM(M6:M12)</f>
        <v>0</v>
      </c>
      <c r="N13" s="41">
        <f>SUM(N6:N12)</f>
        <v>0</v>
      </c>
      <c r="O13" s="42">
        <f>IFERROR(M13/L13,"-")</f>
        <v>0</v>
      </c>
      <c r="P13" s="77">
        <f>SUM(P6:P12)</f>
        <v>0</v>
      </c>
      <c r="Q13" s="77">
        <f>SUM(Q6:Q12)</f>
        <v>0</v>
      </c>
      <c r="R13" s="42" t="str">
        <f>IFERROR(P13/M13,"-")</f>
        <v>-</v>
      </c>
      <c r="S13" s="43" t="str">
        <f>IFERROR(H13/M13,"-")</f>
        <v>-</v>
      </c>
      <c r="T13" s="44">
        <f>SUM(T6:T12)</f>
        <v>0</v>
      </c>
      <c r="U13" s="42" t="str">
        <f>IFERROR(T13/M13,"-")</f>
        <v>-</v>
      </c>
      <c r="V13" s="184">
        <f>SUM(V6:V12)</f>
        <v>0</v>
      </c>
      <c r="W13" s="184" t="str">
        <f>IFERROR(V13/M13,"-")</f>
        <v>-</v>
      </c>
      <c r="X13" s="184" t="str">
        <f>IFERROR(V13/T13,"-")</f>
        <v>-</v>
      </c>
      <c r="Y13" s="184">
        <f>V13-H13</f>
        <v>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2.5734821391137</v>
      </c>
      <c r="B6" s="189" t="s">
        <v>94</v>
      </c>
      <c r="C6" s="189" t="s">
        <v>95</v>
      </c>
      <c r="D6" s="189"/>
      <c r="E6" s="189"/>
      <c r="F6" s="89" t="s">
        <v>96</v>
      </c>
      <c r="G6" s="89" t="s">
        <v>83</v>
      </c>
      <c r="H6" s="181">
        <v>11281551</v>
      </c>
      <c r="I6" s="80">
        <v>9365</v>
      </c>
      <c r="J6" s="80">
        <v>0</v>
      </c>
      <c r="K6" s="80">
        <v>665463</v>
      </c>
      <c r="L6" s="93">
        <v>4107</v>
      </c>
      <c r="M6" s="81">
        <f>IFERROR(L6/K6,"-")</f>
        <v>0.0061716429012582</v>
      </c>
      <c r="N6" s="80">
        <v>173</v>
      </c>
      <c r="O6" s="80">
        <v>1322</v>
      </c>
      <c r="P6" s="81">
        <f>IFERROR(N6/(L6),"-")</f>
        <v>0.042123204285366</v>
      </c>
      <c r="Q6" s="82">
        <f>IFERROR(H6/SUM(L6:L6),"-")</f>
        <v>2746.9079620161</v>
      </c>
      <c r="R6" s="83">
        <v>414</v>
      </c>
      <c r="S6" s="81">
        <f>IF(L6=0,"-",R6/L6)</f>
        <v>0.10080350620891</v>
      </c>
      <c r="T6" s="186">
        <v>29032870</v>
      </c>
      <c r="U6" s="187">
        <f>IFERROR(T6/L6,"-")</f>
        <v>7069.1185780375</v>
      </c>
      <c r="V6" s="187">
        <f>IFERROR(T6/R6,"-")</f>
        <v>70127.70531401</v>
      </c>
      <c r="W6" s="181">
        <f>SUM(T6:T6)-SUM(H6:H6)</f>
        <v>17751319</v>
      </c>
      <c r="X6" s="85">
        <f>SUM(T6:T6)/SUM(H6:H6)</f>
        <v>2.5734821391137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15</v>
      </c>
      <c r="AJ6" s="101">
        <f>IF(L6=0,"",IF(AI6=0,"",(AI6/L6)))</f>
        <v>0.0036523009495982</v>
      </c>
      <c r="AK6" s="100">
        <v>1</v>
      </c>
      <c r="AL6" s="102">
        <f>IFERROR(AK6/AI6,"-")</f>
        <v>0.066666666666667</v>
      </c>
      <c r="AM6" s="103">
        <v>3000</v>
      </c>
      <c r="AN6" s="104">
        <f>IFERROR(AM6/AI6,"-")</f>
        <v>200</v>
      </c>
      <c r="AO6" s="105">
        <v>1</v>
      </c>
      <c r="AP6" s="105"/>
      <c r="AQ6" s="105"/>
      <c r="AR6" s="106">
        <v>76</v>
      </c>
      <c r="AS6" s="107">
        <f>IF(L6=0,"",IF(AR6=0,"",(AR6/L6)))</f>
        <v>0.018504991477964</v>
      </c>
      <c r="AT6" s="106">
        <v>3</v>
      </c>
      <c r="AU6" s="108">
        <f>IFERROR(AT6/AR6,"-")</f>
        <v>0.039473684210526</v>
      </c>
      <c r="AV6" s="109">
        <v>62000</v>
      </c>
      <c r="AW6" s="110">
        <f>IFERROR(AV6/AR6,"-")</f>
        <v>815.78947368421</v>
      </c>
      <c r="AX6" s="111">
        <v>1</v>
      </c>
      <c r="AY6" s="111"/>
      <c r="AZ6" s="111">
        <v>2</v>
      </c>
      <c r="BA6" s="112">
        <v>254</v>
      </c>
      <c r="BB6" s="113">
        <f>IF(L6=0,"",IF(BA6=0,"",(BA6/L6)))</f>
        <v>0.061845629413197</v>
      </c>
      <c r="BC6" s="112">
        <v>15</v>
      </c>
      <c r="BD6" s="114">
        <f>IFERROR(BC6/BA6,"-")</f>
        <v>0.059055118110236</v>
      </c>
      <c r="BE6" s="115">
        <v>107000</v>
      </c>
      <c r="BF6" s="116">
        <f>IFERROR(BE6/BA6,"-")</f>
        <v>421.25984251969</v>
      </c>
      <c r="BG6" s="117">
        <v>9</v>
      </c>
      <c r="BH6" s="117">
        <v>3</v>
      </c>
      <c r="BI6" s="117">
        <v>3</v>
      </c>
      <c r="BJ6" s="119">
        <v>2332</v>
      </c>
      <c r="BK6" s="120">
        <f>IF(L6=0,"",IF(BJ6=0,"",(BJ6/L6)))</f>
        <v>0.56781105429754</v>
      </c>
      <c r="BL6" s="121">
        <v>204</v>
      </c>
      <c r="BM6" s="122">
        <f>IFERROR(BL6/BJ6,"-")</f>
        <v>0.087478559176672</v>
      </c>
      <c r="BN6" s="123">
        <v>9200200</v>
      </c>
      <c r="BO6" s="124">
        <f>IFERROR(BN6/BJ6,"-")</f>
        <v>3945.1972555746</v>
      </c>
      <c r="BP6" s="125">
        <v>86</v>
      </c>
      <c r="BQ6" s="125">
        <v>33</v>
      </c>
      <c r="BR6" s="125">
        <v>85</v>
      </c>
      <c r="BS6" s="126">
        <v>1173</v>
      </c>
      <c r="BT6" s="127">
        <f>IF(L6=0,"",IF(BS6=0,"",(BS6/L6)))</f>
        <v>0.28560993425858</v>
      </c>
      <c r="BU6" s="128">
        <v>153</v>
      </c>
      <c r="BV6" s="129">
        <f>IFERROR(BU6/BS6,"-")</f>
        <v>0.1304347826087</v>
      </c>
      <c r="BW6" s="130">
        <v>13257670</v>
      </c>
      <c r="BX6" s="131">
        <f>IFERROR(BW6/BS6,"-")</f>
        <v>11302.361466326</v>
      </c>
      <c r="BY6" s="132">
        <v>52</v>
      </c>
      <c r="BZ6" s="132">
        <v>26</v>
      </c>
      <c r="CA6" s="132">
        <v>75</v>
      </c>
      <c r="CB6" s="133">
        <v>257</v>
      </c>
      <c r="CC6" s="134">
        <f>IF(L6=0,"",IF(CB6=0,"",(CB6/L6)))</f>
        <v>0.062576089603117</v>
      </c>
      <c r="CD6" s="135">
        <v>38</v>
      </c>
      <c r="CE6" s="136">
        <f>IFERROR(CD6/CB6,"-")</f>
        <v>0.14785992217899</v>
      </c>
      <c r="CF6" s="137">
        <v>6403000</v>
      </c>
      <c r="CG6" s="138">
        <f>IFERROR(CF6/CB6,"-")</f>
        <v>24914.39688716</v>
      </c>
      <c r="CH6" s="139">
        <v>13</v>
      </c>
      <c r="CI6" s="139">
        <v>1</v>
      </c>
      <c r="CJ6" s="139">
        <v>24</v>
      </c>
      <c r="CK6" s="140">
        <v>414</v>
      </c>
      <c r="CL6" s="141">
        <v>29032870</v>
      </c>
      <c r="CM6" s="141">
        <v>1526000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97</v>
      </c>
      <c r="C7" s="189" t="s">
        <v>95</v>
      </c>
      <c r="D7" s="189"/>
      <c r="E7" s="189"/>
      <c r="F7" s="89" t="s">
        <v>98</v>
      </c>
      <c r="G7" s="89" t="s">
        <v>83</v>
      </c>
      <c r="H7" s="181">
        <v>0</v>
      </c>
      <c r="I7" s="80">
        <v>0</v>
      </c>
      <c r="J7" s="80">
        <v>0</v>
      </c>
      <c r="K7" s="80">
        <v>0</v>
      </c>
      <c r="L7" s="93">
        <v>0</v>
      </c>
      <c r="M7" s="81" t="str">
        <f>IFERROR(L7/K7,"-")</f>
        <v>-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2.1495995423341</v>
      </c>
      <c r="B8" s="189" t="s">
        <v>99</v>
      </c>
      <c r="C8" s="189" t="s">
        <v>95</v>
      </c>
      <c r="D8" s="189"/>
      <c r="E8" s="189"/>
      <c r="F8" s="89" t="s">
        <v>100</v>
      </c>
      <c r="G8" s="89" t="s">
        <v>83</v>
      </c>
      <c r="H8" s="181">
        <v>699200</v>
      </c>
      <c r="I8" s="80">
        <v>906</v>
      </c>
      <c r="J8" s="80">
        <v>0</v>
      </c>
      <c r="K8" s="80">
        <v>15024</v>
      </c>
      <c r="L8" s="93">
        <v>415</v>
      </c>
      <c r="M8" s="81">
        <f>IFERROR(L8/K8,"-")</f>
        <v>0.027622470713525</v>
      </c>
      <c r="N8" s="80">
        <v>6</v>
      </c>
      <c r="O8" s="80">
        <v>143</v>
      </c>
      <c r="P8" s="81">
        <f>IFERROR(N8/(L8),"-")</f>
        <v>0.014457831325301</v>
      </c>
      <c r="Q8" s="82">
        <f>IFERROR(H8/SUM(L8:L8),"-")</f>
        <v>1684.8192771084</v>
      </c>
      <c r="R8" s="83">
        <v>24</v>
      </c>
      <c r="S8" s="81">
        <f>IF(L8=0,"-",R8/L8)</f>
        <v>0.057831325301205</v>
      </c>
      <c r="T8" s="186">
        <v>1503000</v>
      </c>
      <c r="U8" s="187">
        <f>IFERROR(T8/L8,"-")</f>
        <v>3621.686746988</v>
      </c>
      <c r="V8" s="187">
        <f>IFERROR(T8/R8,"-")</f>
        <v>62625</v>
      </c>
      <c r="W8" s="181">
        <f>SUM(T8:T8)-SUM(H8:H8)</f>
        <v>803800</v>
      </c>
      <c r="X8" s="85">
        <f>SUM(T8:T8)/SUM(H8:H8)</f>
        <v>2.1495995423341</v>
      </c>
      <c r="Y8" s="78"/>
      <c r="Z8" s="94">
        <v>28</v>
      </c>
      <c r="AA8" s="95">
        <f>IF(L8=0,"",IF(Z8=0,"",(Z8/L8)))</f>
        <v>0.067469879518072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61</v>
      </c>
      <c r="AJ8" s="101">
        <f>IF(L8=0,"",IF(AI8=0,"",(AI8/L8)))</f>
        <v>0.14698795180723</v>
      </c>
      <c r="AK8" s="100"/>
      <c r="AL8" s="102">
        <f>IFERROR(AK8/AI8,"-")</f>
        <v>0</v>
      </c>
      <c r="AM8" s="103"/>
      <c r="AN8" s="104">
        <f>IFERROR(AM8/AI8,"-")</f>
        <v>0</v>
      </c>
      <c r="AO8" s="105"/>
      <c r="AP8" s="105"/>
      <c r="AQ8" s="105"/>
      <c r="AR8" s="106">
        <v>54</v>
      </c>
      <c r="AS8" s="107">
        <f>IF(L8=0,"",IF(AR8=0,"",(AR8/L8)))</f>
        <v>0.13012048192771</v>
      </c>
      <c r="AT8" s="106">
        <v>4</v>
      </c>
      <c r="AU8" s="108">
        <f>IFERROR(AT8/AR8,"-")</f>
        <v>0.074074074074074</v>
      </c>
      <c r="AV8" s="109">
        <v>22000</v>
      </c>
      <c r="AW8" s="110">
        <f>IFERROR(AV8/AR8,"-")</f>
        <v>407.40740740741</v>
      </c>
      <c r="AX8" s="111">
        <v>2</v>
      </c>
      <c r="AY8" s="111">
        <v>2</v>
      </c>
      <c r="AZ8" s="111"/>
      <c r="BA8" s="112">
        <v>99</v>
      </c>
      <c r="BB8" s="113">
        <f>IF(L8=0,"",IF(BA8=0,"",(BA8/L8)))</f>
        <v>0.23855421686747</v>
      </c>
      <c r="BC8" s="112">
        <v>5</v>
      </c>
      <c r="BD8" s="114">
        <f>IFERROR(BC8/BA8,"-")</f>
        <v>0.050505050505051</v>
      </c>
      <c r="BE8" s="115">
        <v>34000</v>
      </c>
      <c r="BF8" s="116">
        <f>IFERROR(BE8/BA8,"-")</f>
        <v>343.43434343434</v>
      </c>
      <c r="BG8" s="117">
        <v>3</v>
      </c>
      <c r="BH8" s="117">
        <v>2</v>
      </c>
      <c r="BI8" s="117"/>
      <c r="BJ8" s="119">
        <v>102</v>
      </c>
      <c r="BK8" s="120">
        <f>IF(L8=0,"",IF(BJ8=0,"",(BJ8/L8)))</f>
        <v>0.24578313253012</v>
      </c>
      <c r="BL8" s="121">
        <v>7</v>
      </c>
      <c r="BM8" s="122">
        <f>IFERROR(BL8/BJ8,"-")</f>
        <v>0.068627450980392</v>
      </c>
      <c r="BN8" s="123">
        <v>46000</v>
      </c>
      <c r="BO8" s="124">
        <f>IFERROR(BN8/BJ8,"-")</f>
        <v>450.98039215686</v>
      </c>
      <c r="BP8" s="125">
        <v>5</v>
      </c>
      <c r="BQ8" s="125">
        <v>1</v>
      </c>
      <c r="BR8" s="125">
        <v>1</v>
      </c>
      <c r="BS8" s="126">
        <v>55</v>
      </c>
      <c r="BT8" s="127">
        <f>IF(L8=0,"",IF(BS8=0,"",(BS8/L8)))</f>
        <v>0.13253012048193</v>
      </c>
      <c r="BU8" s="128">
        <v>7</v>
      </c>
      <c r="BV8" s="129">
        <f>IFERROR(BU8/BS8,"-")</f>
        <v>0.12727272727273</v>
      </c>
      <c r="BW8" s="130">
        <v>873000</v>
      </c>
      <c r="BX8" s="131">
        <f>IFERROR(BW8/BS8,"-")</f>
        <v>15872.727272727</v>
      </c>
      <c r="BY8" s="132">
        <v>3</v>
      </c>
      <c r="BZ8" s="132"/>
      <c r="CA8" s="132">
        <v>4</v>
      </c>
      <c r="CB8" s="133">
        <v>16</v>
      </c>
      <c r="CC8" s="134">
        <f>IF(L8=0,"",IF(CB8=0,"",(CB8/L8)))</f>
        <v>0.03855421686747</v>
      </c>
      <c r="CD8" s="135">
        <v>1</v>
      </c>
      <c r="CE8" s="136">
        <f>IFERROR(CD8/CB8,"-")</f>
        <v>0.0625</v>
      </c>
      <c r="CF8" s="137">
        <v>528000</v>
      </c>
      <c r="CG8" s="138">
        <f>IFERROR(CF8/CB8,"-")</f>
        <v>33000</v>
      </c>
      <c r="CH8" s="139"/>
      <c r="CI8" s="139"/>
      <c r="CJ8" s="139">
        <v>1</v>
      </c>
      <c r="CK8" s="140">
        <v>24</v>
      </c>
      <c r="CL8" s="141">
        <v>1503000</v>
      </c>
      <c r="CM8" s="141">
        <v>528000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101</v>
      </c>
      <c r="G11" s="40"/>
      <c r="H11" s="184"/>
      <c r="I11" s="41">
        <f>SUM(I6:I10)</f>
        <v>10271</v>
      </c>
      <c r="J11" s="41">
        <f>SUM(J6:J10)</f>
        <v>0</v>
      </c>
      <c r="K11" s="41">
        <f>SUM(K6:K10)</f>
        <v>680487</v>
      </c>
      <c r="L11" s="41">
        <f>SUM(L6:L10)</f>
        <v>4522</v>
      </c>
      <c r="M11" s="42">
        <f>IFERROR(L11/K11,"-")</f>
        <v>0.0066452408348727</v>
      </c>
      <c r="N11" s="77">
        <f>SUM(N6:N10)</f>
        <v>179</v>
      </c>
      <c r="O11" s="77">
        <f>SUM(O6:O10)</f>
        <v>1465</v>
      </c>
      <c r="P11" s="42">
        <f>IFERROR(N11/L11,"-")</f>
        <v>0.039584254754533</v>
      </c>
      <c r="Q11" s="43">
        <f>IFERROR(H11/L11,"-")</f>
        <v>0</v>
      </c>
      <c r="R11" s="44">
        <f>SUM(R6:R10)</f>
        <v>438</v>
      </c>
      <c r="S11" s="42">
        <f>IFERROR(R11/L11,"-")</f>
        <v>0.096859796550199</v>
      </c>
      <c r="T11" s="184">
        <f>SUM(T6:T10)</f>
        <v>30535870</v>
      </c>
      <c r="U11" s="184">
        <f>IFERROR(T11/L11,"-")</f>
        <v>6752.7355152587</v>
      </c>
      <c r="V11" s="184">
        <f>IFERROR(T11/R11,"-")</f>
        <v>69716.598173516</v>
      </c>
      <c r="W11" s="184">
        <f>T11-H11</f>
        <v>30535870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