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<sst xmlns="http://schemas.openxmlformats.org/spreadsheetml/2006/main" uniqueCount="65">
  <si>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</si>
  <si>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</si>
  <si>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</si>
  <si>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</si>
  <si>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</si>
  <si>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</si>
  <si>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</si>
  <si>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</si>
  <si>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</si>
  <si>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</si>
  <si>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</si>
  <si>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</si>
  <si>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</si>
  <si>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</si>
  <si>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</si>
  <si>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</si>
  <si>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</si>
  <si>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</si>
  <si>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</si>
  <si>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</si>
  <si>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</si>
  <si>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</si>
  <si>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</si>
  <si>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</si>
  <si>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</si>
  <si>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</si>
  <si>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</si>
  <si>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</si>
  <si>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</si>
  <si>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</si>
  <si>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</si>
  <si>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</si>
  <si>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</si>
  <si>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</si>
  <si>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</si>
  <si>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</si>
  <si>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</si>
  <si>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</si>
  <si>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</si>
  <si>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</si>
  <si>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</si>
  <si>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</si>
  <si>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</si>
  <si>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</si>
  <si>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</si>
  <si>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</si>
  <si>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</si>
  <si>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</si>
  <si>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</si>
  <si>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</si>
  <si>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</si>
  <si>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</si>
  <si>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</si>
  <si>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</si>
  <si>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</si>
  <si>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</si>
  <si>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</si>
  <si>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</si>
  <si>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</si>
  <si>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6/1～6/30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</si>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</sst>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10808355</v>
      </c>
      <c r="E6" s="36">
        <v>7568</v>
      </c>
      <c r="F6" s="36">
        <v>0</v>
      </c>
      <c r="G6" s="36">
        <v>468337</v>
      </c>
      <c r="H6" s="43">
        <v>3343</v>
      </c>
      <c r="I6" s="44">
        <v>85</v>
      </c>
      <c r="J6" s="47">
        <f>H6+I6</f>
        <v>3428</v>
      </c>
      <c r="K6" s="37">
        <f>IFERROR(J6/G6,"-")</f>
        <v>0.0073195156479202</v>
      </c>
      <c r="L6" s="36">
        <v>124</v>
      </c>
      <c r="M6" s="36">
        <v>1102</v>
      </c>
      <c r="N6" s="37">
        <f>IFERROR(L6/J6,"-")</f>
        <v>0.036172695449242</v>
      </c>
      <c r="O6" s="38">
        <f>IFERROR(D6/J6,"-")</f>
        <v>3152.9623687281</v>
      </c>
      <c r="P6" s="39">
        <v>334</v>
      </c>
      <c r="Q6" s="37">
        <f>IFERROR(P6/J6,"-")</f>
        <v>0.097432905484247</v>
      </c>
      <c r="R6" s="213">
        <v>21211680</v>
      </c>
      <c r="S6" s="214">
        <f>IFERROR(R6/J6,"-")</f>
        <v>6187.7712952159</v>
      </c>
      <c r="T6" s="214">
        <f>IFERROR(R6/P6,"-")</f>
        <v>63508.023952096</v>
      </c>
      <c r="U6" s="208">
        <f>IFERROR(R6-D6,"-")</f>
        <v>10403325</v>
      </c>
      <c r="V6" s="40">
        <f>R6/D6</f>
        <v>1.9625262123607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10808355</v>
      </c>
      <c r="E9" s="21">
        <f>SUM(E6:E7)</f>
        <v>7568</v>
      </c>
      <c r="F9" s="21">
        <f>SUM(F6:F7)</f>
        <v>0</v>
      </c>
      <c r="G9" s="21">
        <f>SUM(G6:G7)</f>
        <v>468337</v>
      </c>
      <c r="H9" s="21">
        <f>SUM(H6:H7)</f>
        <v>3343</v>
      </c>
      <c r="I9" s="21">
        <f>SUM(I6:I7)</f>
        <v>85</v>
      </c>
      <c r="J9" s="21">
        <f>SUM(J6:J7)</f>
        <v>3428</v>
      </c>
      <c r="K9" s="22">
        <f>IFERROR(J9/G9,"-")</f>
        <v>0.0073195156479202</v>
      </c>
      <c r="L9" s="33">
        <f>SUM(L6:L7)</f>
        <v>124</v>
      </c>
      <c r="M9" s="33">
        <f>SUM(M6:M7)</f>
        <v>1102</v>
      </c>
      <c r="N9" s="22">
        <f>IFERROR(L9/J9,"-")</f>
        <v>0.036172695449242</v>
      </c>
      <c r="O9" s="23">
        <f>IFERROR(D9/J9,"-")</f>
        <v>3152.9623687281</v>
      </c>
      <c r="P9" s="24">
        <f>SUM(P6:P7)</f>
        <v>334</v>
      </c>
      <c r="Q9" s="22">
        <f>IFERROR(P9/J9,"-")</f>
        <v>0.097432905484247</v>
      </c>
      <c r="R9" s="25">
        <f>SUM(R6:R7)</f>
        <v>21211680</v>
      </c>
      <c r="S9" s="25">
        <f>IFERROR(R9/J9,"-")</f>
        <v>6187.7712952159</v>
      </c>
      <c r="T9" s="25">
        <f>IFERROR(R9/P9,"-")</f>
        <v>63508.023952096</v>
      </c>
      <c r="U9" s="26">
        <f>SUM(U6:U7)</f>
        <v>10403325</v>
      </c>
      <c r="V9" s="27">
        <f>IFERROR(R9/D9,"-")</f>
        <v>1.9625262123607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1.9625262123607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10808355</v>
      </c>
      <c r="H6" s="80">
        <v>7568</v>
      </c>
      <c r="I6" s="80">
        <v>0</v>
      </c>
      <c r="J6" s="80">
        <v>468285</v>
      </c>
      <c r="K6" s="81">
        <v>3428</v>
      </c>
      <c r="L6" s="82">
        <f>IFERROR(K6/J6,"-")</f>
        <v>0.0073203284324717</v>
      </c>
      <c r="M6" s="80">
        <v>124</v>
      </c>
      <c r="N6" s="80">
        <v>1102</v>
      </c>
      <c r="O6" s="82">
        <f>IFERROR(M6/(K6),"-")</f>
        <v>0.036172695449242</v>
      </c>
      <c r="P6" s="83">
        <f>IFERROR(G6/SUM(K6:K6),"-")</f>
        <v>3152.9623687281</v>
      </c>
      <c r="Q6" s="84">
        <v>334</v>
      </c>
      <c r="R6" s="82">
        <f>IF(K6=0,"-",Q6/K6)</f>
        <v>0.097432905484247</v>
      </c>
      <c r="S6" s="200">
        <v>21211680</v>
      </c>
      <c r="T6" s="201">
        <f>IFERROR(S6/K6,"-")</f>
        <v>6187.7712952159</v>
      </c>
      <c r="U6" s="201">
        <f>IFERROR(S6/Q6,"-")</f>
        <v>63508.023952096</v>
      </c>
      <c r="V6" s="202">
        <f>SUM(S6:S6)-SUM(G6:G6)</f>
        <v>10403325</v>
      </c>
      <c r="W6" s="86">
        <f>SUM(S6:S6)/SUM(G6:G6)</f>
        <v>1.9625262123607</v>
      </c>
      <c r="Y6" s="87">
        <v>1</v>
      </c>
      <c r="Z6" s="88">
        <f>IF(K6=0,"",IF(Y6=0,"",(Y6/K6)))</f>
        <v>0.00029171528588098</v>
      </c>
      <c r="AA6" s="87"/>
      <c r="AB6" s="89">
        <f>IFERROR(AA6/Y6,"-")</f>
        <v>0</v>
      </c>
      <c r="AC6" s="90"/>
      <c r="AD6" s="91">
        <f>IFERROR(AC6/Y6,"-")</f>
        <v>0</v>
      </c>
      <c r="AE6" s="92"/>
      <c r="AF6" s="92"/>
      <c r="AG6" s="92"/>
      <c r="AH6" s="93">
        <v>9</v>
      </c>
      <c r="AI6" s="94">
        <f>IF(K6=0,"",IF(AH6=0,"",(AH6/K6)))</f>
        <v>0.0026254375729288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72</v>
      </c>
      <c r="AR6" s="100">
        <f>IF(K6=0,"",IF(AQ6=0,"",(AQ6/K6)))</f>
        <v>0.021003500583431</v>
      </c>
      <c r="AS6" s="99">
        <v>6</v>
      </c>
      <c r="AT6" s="101">
        <f>IFERROR(AR6/AQ6,"-")</f>
        <v>0.00029171528588098</v>
      </c>
      <c r="AU6" s="102">
        <v>227000</v>
      </c>
      <c r="AV6" s="103">
        <f>IFERROR(AU6/AQ6,"-")</f>
        <v>3152.7777777778</v>
      </c>
      <c r="AW6" s="104">
        <v>3</v>
      </c>
      <c r="AX6" s="104"/>
      <c r="AY6" s="104">
        <v>3</v>
      </c>
      <c r="AZ6" s="105">
        <v>216</v>
      </c>
      <c r="BA6" s="106">
        <f>IF(K6=0,"",IF(AZ6=0,"",(AZ6/K6)))</f>
        <v>0.063010501750292</v>
      </c>
      <c r="BB6" s="105">
        <v>9</v>
      </c>
      <c r="BC6" s="107">
        <f>IFERROR(BB6/AZ6,"-")</f>
        <v>0.041666666666667</v>
      </c>
      <c r="BD6" s="108">
        <v>179000</v>
      </c>
      <c r="BE6" s="109">
        <f>IFERROR(BD6/AZ6,"-")</f>
        <v>828.7037037037</v>
      </c>
      <c r="BF6" s="110">
        <v>1</v>
      </c>
      <c r="BG6" s="110">
        <v>3</v>
      </c>
      <c r="BH6" s="110">
        <v>5</v>
      </c>
      <c r="BI6" s="111">
        <v>1996</v>
      </c>
      <c r="BJ6" s="112">
        <f>IF(K6=0,"",IF(BI6=0,"",(BI6/K6)))</f>
        <v>0.58226371061844</v>
      </c>
      <c r="BK6" s="113">
        <v>172</v>
      </c>
      <c r="BL6" s="114">
        <f>IFERROR(BK6/BI6,"-")</f>
        <v>0.086172344689379</v>
      </c>
      <c r="BM6" s="115">
        <v>6857000</v>
      </c>
      <c r="BN6" s="116">
        <f>IFERROR(BM6/BI6,"-")</f>
        <v>3435.370741483</v>
      </c>
      <c r="BO6" s="117">
        <v>63</v>
      </c>
      <c r="BP6" s="117">
        <v>29</v>
      </c>
      <c r="BQ6" s="117">
        <v>80</v>
      </c>
      <c r="BR6" s="118">
        <v>950</v>
      </c>
      <c r="BS6" s="119">
        <f>IF(K6=0,"",IF(BR6=0,"",(BR6/K6)))</f>
        <v>0.27712952158693</v>
      </c>
      <c r="BT6" s="120">
        <v>123</v>
      </c>
      <c r="BU6" s="121">
        <f>IFERROR(BT6/BR6,"-")</f>
        <v>0.12947368421053</v>
      </c>
      <c r="BV6" s="122">
        <v>11035680</v>
      </c>
      <c r="BW6" s="123">
        <f>IFERROR(BV6/BR6,"-")</f>
        <v>11616.505263158</v>
      </c>
      <c r="BX6" s="124">
        <v>33</v>
      </c>
      <c r="BY6" s="124">
        <v>23</v>
      </c>
      <c r="BZ6" s="124">
        <v>67</v>
      </c>
      <c r="CA6" s="125">
        <v>184</v>
      </c>
      <c r="CB6" s="126">
        <f>IF(K6=0,"",IF(CA6=0,"",(CA6/K6)))</f>
        <v>0.0536756126021</v>
      </c>
      <c r="CC6" s="127">
        <v>24</v>
      </c>
      <c r="CD6" s="128">
        <f>IFERROR(CC6/CA6,"-")</f>
        <v>0.1304347826087</v>
      </c>
      <c r="CE6" s="129">
        <v>2913000</v>
      </c>
      <c r="CF6" s="130">
        <f>IFERROR(CE6/CA6,"-")</f>
        <v>15831.52173913</v>
      </c>
      <c r="CG6" s="131">
        <v>9</v>
      </c>
      <c r="CH6" s="131">
        <v>5</v>
      </c>
      <c r="CI6" s="131">
        <v>10</v>
      </c>
      <c r="CJ6" s="132">
        <v>334</v>
      </c>
      <c r="CK6" s="133">
        <v>21211680</v>
      </c>
      <c r="CL6" s="133">
        <v>2134000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52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1.9625262123607</v>
      </c>
      <c r="B11" s="153"/>
      <c r="C11" s="153"/>
      <c r="D11" s="153"/>
      <c r="E11" s="154" t="s">
        <v>64</v>
      </c>
      <c r="F11" s="154"/>
      <c r="G11" s="203">
        <f>SUM(G6:G10)</f>
        <v>10808355</v>
      </c>
      <c r="H11" s="153">
        <f>SUM(H6:H10)</f>
        <v>7568</v>
      </c>
      <c r="I11" s="153">
        <f>SUM(I6:I10)</f>
        <v>0</v>
      </c>
      <c r="J11" s="153">
        <f>SUM(J6:J10)</f>
        <v>468337</v>
      </c>
      <c r="K11" s="153">
        <f>SUM(K6:K10)</f>
        <v>3428</v>
      </c>
      <c r="L11" s="155">
        <f>IFERROR(K11/J11,"-")</f>
        <v>0.0073195156479202</v>
      </c>
      <c r="M11" s="156">
        <f>SUM(M6:M10)</f>
        <v>124</v>
      </c>
      <c r="N11" s="156">
        <f>SUM(N6:N10)</f>
        <v>1102</v>
      </c>
      <c r="O11" s="155">
        <f>IFERROR(M11/K11,"-")</f>
        <v>0.036172695449242</v>
      </c>
      <c r="P11" s="157">
        <f>IFERROR(G11/K11,"-")</f>
        <v>3152.9623687281</v>
      </c>
      <c r="Q11" s="158">
        <f>SUM(Q6:Q10)</f>
        <v>334</v>
      </c>
      <c r="R11" s="155">
        <f>IFERROR(Q11/K11,"-")</f>
        <v>0.097432905484247</v>
      </c>
      <c r="S11" s="203">
        <f>SUM(S6:S10)</f>
        <v>21211680</v>
      </c>
      <c r="T11" s="203">
        <f>IFERROR(S11/K11,"-")</f>
        <v>6187.7712952159</v>
      </c>
      <c r="U11" s="203">
        <f>IFERROR(S11/Q11,"-")</f>
        <v>63508.023952096</v>
      </c>
      <c r="V11" s="203">
        <f>S11-G11</f>
        <v>10403325</v>
      </c>
      <c r="W11" s="159">
        <f>S11/G11</f>
        <v>1.9625262123607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