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<sst xmlns="http://schemas.openxmlformats.org/spreadsheetml/2006/main" uniqueCount="102">
  <si>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06月</t>
  </si>
  <si>
    <t>パートナー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</si>
  <si>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</si>
  <si>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</si>
  <si>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</si>
  <si>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</si>
  <si>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</si>
  <si>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</si>
  <si>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</si>
  <si>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</si>
  <si>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</si>
  <si>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</si>
  <si>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</si>
  <si>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</si>
  <si>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</si>
  <si>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</si>
  <si>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</si>
  <si>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</si>
  <si>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</si>
  <si>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</si>
  <si>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</si>
  <si>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</si>
  <si>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</si>
  <si>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</si>
  <si>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</si>
  <si>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</si>
  <si>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</si>
  <si>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</si>
  <si>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</si>
  <si>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</si>
  <si>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</si>
  <si>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</si>
  <si>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</si>
  <si>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</si>
  <si>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</si>
  <si>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</si>
  <si>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</si>
  <si>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</si>
  <si>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</si>
  <si>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</si>
  <si>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</si>
  <si>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</si>
  <si>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</si>
  <si>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</si>
  <si>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</si>
  <si>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</si>
  <si>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</si>
  <si>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</si>
  <si>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</si>
  <si>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</si>
  <si>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</si>
  <si>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</si>
  <si>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</si>
  <si>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</si>
  <si>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</si>
  <si>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</si>
  <si>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</si>
  <si>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hv057</t>
  </si>
  <si>
    <t>アドライヴ</t>
  </si>
  <si>
    <t>いろいろ</t>
  </si>
  <si>
    <t>企画枠_横3コマ_パートナー</t>
  </si>
  <si>
    <t>lp01</t>
  </si>
  <si>
    <t>ウーマンハンター</t>
  </si>
  <si>
    <t>1枠　4C1P（全6枠）</t>
  </si>
  <si>
    <t>6月01日(水)</t>
  </si>
  <si>
    <t>hv058</t>
  </si>
  <si>
    <t>空電</t>
  </si>
  <si>
    <t>hv059</t>
  </si>
  <si>
    <t>大洋図書</t>
  </si>
  <si>
    <t>5P元祖（並木塔子さん）</t>
  </si>
  <si>
    <t>臨時増刊ラヴァーズ</t>
  </si>
  <si>
    <t>1C5P</t>
  </si>
  <si>
    <t>6月21日(火)</t>
  </si>
  <si>
    <t>hv060</t>
  </si>
  <si>
    <t>雑誌 TOTAL</t>
  </si>
  <si>
    <t>●アフィリエイト 広告</t>
  </si>
  <si>
    <t>UA</t>
  </si>
  <si>
    <t>AF単価</t>
  </si>
  <si>
    <t>20歳以上</t>
  </si>
  <si>
    <t>opt001</t>
  </si>
  <si>
    <t>ファーストアール</t>
  </si>
  <si>
    <t>TOP</t>
  </si>
  <si>
    <t>ゼロチャ</t>
  </si>
  <si>
    <t>6/1～6/30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</si>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</sst>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89" t="s">
        <v>64</v>
      </c>
      <c r="K6" s="181">
        <v>80000</v>
      </c>
      <c r="L6" s="80">
        <v>0</v>
      </c>
      <c r="M6" s="80">
        <v>0</v>
      </c>
      <c r="N6" s="80">
        <v>1</v>
      </c>
      <c r="O6" s="91">
        <v>0</v>
      </c>
      <c r="P6" s="92">
        <v>0</v>
      </c>
      <c r="Q6" s="93">
        <f>O6+P6</f>
        <v>0</v>
      </c>
      <c r="R6" s="81">
        <f>IFERROR(Q6/N6,"-")</f>
        <v>0</v>
      </c>
      <c r="S6" s="80">
        <v>0</v>
      </c>
      <c r="T6" s="80">
        <v>0</v>
      </c>
      <c r="U6" s="81" t="str">
        <f>IFERROR(T6/(Q6),"-")</f>
        <v>-</v>
      </c>
      <c r="V6" s="82">
        <f>IFERROR(K6/SUM(Q6:Q7),"-")</f>
        <v>7272.7272727273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SUM(Y6:Y7)-SUM(K6:K7)</f>
        <v>-80000</v>
      </c>
      <c r="AC6" s="85">
        <f>SUM(Y6:Y7)/SUM(K6:K7)</f>
        <v>0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114</v>
      </c>
      <c r="M7" s="80">
        <v>46</v>
      </c>
      <c r="N7" s="80">
        <v>55</v>
      </c>
      <c r="O7" s="91">
        <v>11</v>
      </c>
      <c r="P7" s="92">
        <v>0</v>
      </c>
      <c r="Q7" s="93">
        <f>O7+P7</f>
        <v>11</v>
      </c>
      <c r="R7" s="81">
        <f>IFERROR(Q7/N7,"-")</f>
        <v>0.2</v>
      </c>
      <c r="S7" s="80">
        <v>0</v>
      </c>
      <c r="T7" s="80">
        <v>1</v>
      </c>
      <c r="U7" s="81">
        <f>IFERROR(T7/(Q7),"-")</f>
        <v>0.090909090909091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0.090909090909091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0.45454545454545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4</v>
      </c>
      <c r="BP7" s="120">
        <f>IF(Q7=0,"",IF(BO7=0,"",(BO7/Q7)))</f>
        <v>0.36363636363636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>
        <v>1</v>
      </c>
      <c r="CH7" s="134">
        <f>IF(Q7=0,"",IF(CG7=0,"",(CG7/Q7)))</f>
        <v>0.090909090909091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2.52</v>
      </c>
      <c r="B8" s="189" t="s">
        <v>67</v>
      </c>
      <c r="C8" s="189" t="s">
        <v>58</v>
      </c>
      <c r="D8" s="189" t="s">
        <v>68</v>
      </c>
      <c r="E8" s="189" t="s">
        <v>69</v>
      </c>
      <c r="F8" s="189"/>
      <c r="G8" s="189" t="s">
        <v>61</v>
      </c>
      <c r="H8" s="89" t="s">
        <v>70</v>
      </c>
      <c r="I8" s="89" t="s">
        <v>71</v>
      </c>
      <c r="J8" s="89" t="s">
        <v>72</v>
      </c>
      <c r="K8" s="181">
        <v>75000</v>
      </c>
      <c r="L8" s="80">
        <v>25</v>
      </c>
      <c r="M8" s="80">
        <v>0</v>
      </c>
      <c r="N8" s="80">
        <v>68</v>
      </c>
      <c r="O8" s="91">
        <v>8</v>
      </c>
      <c r="P8" s="92">
        <v>0</v>
      </c>
      <c r="Q8" s="93">
        <f>O8+P8</f>
        <v>8</v>
      </c>
      <c r="R8" s="81">
        <f>IFERROR(Q8/N8,"-")</f>
        <v>0.11764705882353</v>
      </c>
      <c r="S8" s="80">
        <v>0</v>
      </c>
      <c r="T8" s="80">
        <v>2</v>
      </c>
      <c r="U8" s="81">
        <f>IFERROR(T8/(Q8),"-")</f>
        <v>0.25</v>
      </c>
      <c r="V8" s="82">
        <f>IFERROR(K8/SUM(Q8:Q9),"-")</f>
        <v>1500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114000</v>
      </c>
      <c r="AC8" s="85">
        <f>SUM(Y8:Y9)/SUM(K8:K9)</f>
        <v>2.52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2</v>
      </c>
      <c r="AO8" s="101">
        <f>IF(Q8=0,"",IF(AN8=0,"",(AN8/Q8)))</f>
        <v>0.25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0.25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0.375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0.125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73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234</v>
      </c>
      <c r="M9" s="80">
        <v>107</v>
      </c>
      <c r="N9" s="80">
        <v>207</v>
      </c>
      <c r="O9" s="91">
        <v>42</v>
      </c>
      <c r="P9" s="92">
        <v>0</v>
      </c>
      <c r="Q9" s="93">
        <f>O9+P9</f>
        <v>42</v>
      </c>
      <c r="R9" s="81">
        <f>IFERROR(Q9/N9,"-")</f>
        <v>0.20289855072464</v>
      </c>
      <c r="S9" s="80">
        <v>3</v>
      </c>
      <c r="T9" s="80">
        <v>8</v>
      </c>
      <c r="U9" s="81">
        <f>IFERROR(T9/(Q9),"-")</f>
        <v>0.19047619047619</v>
      </c>
      <c r="V9" s="82"/>
      <c r="W9" s="83">
        <v>4</v>
      </c>
      <c r="X9" s="81">
        <f>IF(Q9=0,"-",W9/Q9)</f>
        <v>0.095238095238095</v>
      </c>
      <c r="Y9" s="186">
        <v>189000</v>
      </c>
      <c r="Z9" s="187">
        <f>IFERROR(Y9/Q9,"-")</f>
        <v>4500</v>
      </c>
      <c r="AA9" s="187">
        <f>IFERROR(Y9/W9,"-")</f>
        <v>47250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3</v>
      </c>
      <c r="AO9" s="101">
        <f>IF(Q9=0,"",IF(AN9=0,"",(AN9/Q9)))</f>
        <v>0.071428571428571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4</v>
      </c>
      <c r="AX9" s="107">
        <f>IF(Q9=0,"",IF(AW9=0,"",(AW9/Q9)))</f>
        <v>0.095238095238095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6</v>
      </c>
      <c r="BG9" s="113">
        <f>IF(Q9=0,"",IF(BF9=0,"",(BF9/Q9)))</f>
        <v>0.14285714285714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17</v>
      </c>
      <c r="BP9" s="120">
        <f>IF(Q9=0,"",IF(BO9=0,"",(BO9/Q9)))</f>
        <v>0.4047619047619</v>
      </c>
      <c r="BQ9" s="121">
        <v>1</v>
      </c>
      <c r="BR9" s="122">
        <f>IFERROR(BQ9/BO9,"-")</f>
        <v>0.058823529411765</v>
      </c>
      <c r="BS9" s="123">
        <v>54000</v>
      </c>
      <c r="BT9" s="124">
        <f>IFERROR(BS9/BO9,"-")</f>
        <v>3176.4705882353</v>
      </c>
      <c r="BU9" s="125"/>
      <c r="BV9" s="125"/>
      <c r="BW9" s="125">
        <v>1</v>
      </c>
      <c r="BX9" s="126">
        <v>9</v>
      </c>
      <c r="BY9" s="127">
        <f>IF(Q9=0,"",IF(BX9=0,"",(BX9/Q9)))</f>
        <v>0.21428571428571</v>
      </c>
      <c r="BZ9" s="128">
        <v>4</v>
      </c>
      <c r="CA9" s="129">
        <f>IFERROR(BZ9/BX9,"-")</f>
        <v>0.44444444444444</v>
      </c>
      <c r="CB9" s="130">
        <v>196000</v>
      </c>
      <c r="CC9" s="131">
        <f>IFERROR(CB9/BX9,"-")</f>
        <v>21777.777777778</v>
      </c>
      <c r="CD9" s="132"/>
      <c r="CE9" s="132"/>
      <c r="CF9" s="132">
        <v>4</v>
      </c>
      <c r="CG9" s="133">
        <v>3</v>
      </c>
      <c r="CH9" s="134">
        <f>IF(Q9=0,"",IF(CG9=0,"",(CG9/Q9)))</f>
        <v>0.071428571428571</v>
      </c>
      <c r="CI9" s="135">
        <v>1</v>
      </c>
      <c r="CJ9" s="136">
        <f>IFERROR(CI9/CG9,"-")</f>
        <v>0.33333333333333</v>
      </c>
      <c r="CK9" s="137">
        <v>15000</v>
      </c>
      <c r="CL9" s="138">
        <f>IFERROR(CK9/CG9,"-")</f>
        <v>5000</v>
      </c>
      <c r="CM9" s="139"/>
      <c r="CN9" s="139"/>
      <c r="CO9" s="139">
        <v>1</v>
      </c>
      <c r="CP9" s="140">
        <v>4</v>
      </c>
      <c r="CQ9" s="141">
        <v>189000</v>
      </c>
      <c r="CR9" s="141">
        <v>60000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1.2193548387097</v>
      </c>
      <c r="B12" s="39"/>
      <c r="C12" s="39"/>
      <c r="D12" s="39"/>
      <c r="E12" s="39"/>
      <c r="F12" s="39"/>
      <c r="G12" s="39"/>
      <c r="H12" s="40" t="s">
        <v>74</v>
      </c>
      <c r="I12" s="40"/>
      <c r="J12" s="40"/>
      <c r="K12" s="184">
        <f>SUM(K6:K11)</f>
        <v>155000</v>
      </c>
      <c r="L12" s="41">
        <f>SUM(L6:L11)</f>
        <v>373</v>
      </c>
      <c r="M12" s="41">
        <f>SUM(M6:M11)</f>
        <v>153</v>
      </c>
      <c r="N12" s="41">
        <f>SUM(N6:N11)</f>
        <v>331</v>
      </c>
      <c r="O12" s="41">
        <f>SUM(O6:O11)</f>
        <v>61</v>
      </c>
      <c r="P12" s="41">
        <f>SUM(P6:P11)</f>
        <v>0</v>
      </c>
      <c r="Q12" s="41">
        <f>SUM(Q6:Q11)</f>
        <v>61</v>
      </c>
      <c r="R12" s="42">
        <f>IFERROR(Q12/N12,"-")</f>
        <v>0.18429003021148</v>
      </c>
      <c r="S12" s="77">
        <f>SUM(S6:S11)</f>
        <v>3</v>
      </c>
      <c r="T12" s="77">
        <f>SUM(T6:T11)</f>
        <v>11</v>
      </c>
      <c r="U12" s="42">
        <f>IFERROR(S12/Q12,"-")</f>
        <v>0.049180327868852</v>
      </c>
      <c r="V12" s="43">
        <f>IFERROR(K12/Q12,"-")</f>
        <v>2540.9836065574</v>
      </c>
      <c r="W12" s="44">
        <f>SUM(W6:W11)</f>
        <v>4</v>
      </c>
      <c r="X12" s="42">
        <f>IFERROR(W12/Q12,"-")</f>
        <v>0.065573770491803</v>
      </c>
      <c r="Y12" s="184">
        <f>SUM(Y6:Y11)</f>
        <v>189000</v>
      </c>
      <c r="Z12" s="184">
        <f>IFERROR(Y12/Q12,"-")</f>
        <v>3098.3606557377</v>
      </c>
      <c r="AA12" s="184">
        <f>IFERROR(Y12/W12,"-")</f>
        <v>47250</v>
      </c>
      <c r="AB12" s="184">
        <f>Y12-K12</f>
        <v>34000</v>
      </c>
      <c r="AC12" s="46">
        <f>Y12/K12</f>
        <v>1.2193548387097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75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76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77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78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79</v>
      </c>
      <c r="C6" s="189" t="s">
        <v>80</v>
      </c>
      <c r="D6" s="189"/>
      <c r="E6" s="189" t="s">
        <v>81</v>
      </c>
      <c r="F6" s="89" t="s">
        <v>82</v>
      </c>
      <c r="G6" s="89" t="s">
        <v>83</v>
      </c>
      <c r="H6" s="181">
        <v>0</v>
      </c>
      <c r="I6" s="84">
        <v>1700</v>
      </c>
      <c r="J6" s="80">
        <v>0</v>
      </c>
      <c r="K6" s="80">
        <v>0</v>
      </c>
      <c r="L6" s="80">
        <v>0</v>
      </c>
      <c r="M6" s="93">
        <v>0</v>
      </c>
      <c r="N6" s="144">
        <v>0</v>
      </c>
      <c r="O6" s="81" t="str">
        <f>IFERROR(M6/L6,"-")</f>
        <v>-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84</v>
      </c>
      <c r="C7" s="189" t="s">
        <v>80</v>
      </c>
      <c r="D7" s="189"/>
      <c r="E7" s="189" t="s">
        <v>81</v>
      </c>
      <c r="F7" s="89" t="s">
        <v>85</v>
      </c>
      <c r="G7" s="89" t="s">
        <v>83</v>
      </c>
      <c r="H7" s="181">
        <v>0</v>
      </c>
      <c r="I7" s="84">
        <v>1700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 t="str">
        <f>Z8</f>
        <v>0</v>
      </c>
      <c r="B8" s="189" t="s">
        <v>86</v>
      </c>
      <c r="C8" s="189" t="s">
        <v>80</v>
      </c>
      <c r="D8" s="189"/>
      <c r="E8" s="189" t="s">
        <v>81</v>
      </c>
      <c r="F8" s="89" t="s">
        <v>87</v>
      </c>
      <c r="G8" s="89" t="s">
        <v>83</v>
      </c>
      <c r="H8" s="181">
        <v>0</v>
      </c>
      <c r="I8" s="84">
        <v>1700</v>
      </c>
      <c r="J8" s="80">
        <v>0</v>
      </c>
      <c r="K8" s="80">
        <v>0</v>
      </c>
      <c r="L8" s="80">
        <v>0</v>
      </c>
      <c r="M8" s="93">
        <v>0</v>
      </c>
      <c r="N8" s="144">
        <v>0</v>
      </c>
      <c r="O8" s="81" t="str">
        <f>IFERROR(M8/L8,"-")</f>
        <v>-</v>
      </c>
      <c r="P8" s="80">
        <v>0</v>
      </c>
      <c r="Q8" s="80">
        <v>0</v>
      </c>
      <c r="R8" s="81" t="str">
        <f>IFERROR(P8/M8,"-")</f>
        <v>-</v>
      </c>
      <c r="S8" s="82" t="str">
        <f>IFERROR(H8/SUM(M8:M8),"-")</f>
        <v>-</v>
      </c>
      <c r="T8" s="83">
        <v>0</v>
      </c>
      <c r="U8" s="81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5" t="str">
        <f>SUM(V8:V8)/SUM(H8:H8)</f>
        <v>0</v>
      </c>
      <c r="AA8" s="78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88</v>
      </c>
      <c r="C9" s="189" t="s">
        <v>80</v>
      </c>
      <c r="D9" s="189"/>
      <c r="E9" s="189" t="s">
        <v>81</v>
      </c>
      <c r="F9" s="89" t="s">
        <v>89</v>
      </c>
      <c r="G9" s="89" t="s">
        <v>83</v>
      </c>
      <c r="H9" s="181">
        <v>0</v>
      </c>
      <c r="I9" s="84">
        <v>1700</v>
      </c>
      <c r="J9" s="80">
        <v>0</v>
      </c>
      <c r="K9" s="80">
        <v>0</v>
      </c>
      <c r="L9" s="80">
        <v>0</v>
      </c>
      <c r="M9" s="93">
        <v>0</v>
      </c>
      <c r="N9" s="144">
        <v>0</v>
      </c>
      <c r="O9" s="81" t="str">
        <f>IFERROR(M9/L9,"-")</f>
        <v>-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90</v>
      </c>
      <c r="C10" s="189" t="s">
        <v>80</v>
      </c>
      <c r="D10" s="189"/>
      <c r="E10" s="189" t="s">
        <v>81</v>
      </c>
      <c r="F10" s="89" t="s">
        <v>91</v>
      </c>
      <c r="G10" s="89" t="s">
        <v>83</v>
      </c>
      <c r="H10" s="181">
        <v>0</v>
      </c>
      <c r="I10" s="84">
        <v>1700</v>
      </c>
      <c r="J10" s="80">
        <v>0</v>
      </c>
      <c r="K10" s="80">
        <v>0</v>
      </c>
      <c r="L10" s="80">
        <v>0</v>
      </c>
      <c r="M10" s="93">
        <v>0</v>
      </c>
      <c r="N10" s="144">
        <v>0</v>
      </c>
      <c r="O10" s="81" t="str">
        <f>IFERROR(M10/L10,"-")</f>
        <v>-</v>
      </c>
      <c r="P10" s="80">
        <v>0</v>
      </c>
      <c r="Q10" s="80">
        <v>0</v>
      </c>
      <c r="R10" s="81" t="str">
        <f>IFERROR(P10/M10,"-")</f>
        <v>-</v>
      </c>
      <c r="S10" s="82" t="str">
        <f>IFERROR(H10/SUM(M10:M10),"-")</f>
        <v>-</v>
      </c>
      <c r="T10" s="83">
        <v>0</v>
      </c>
      <c r="U10" s="81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5" t="str">
        <f>SUM(V10:V10)/SUM(H10:H10)</f>
        <v>0</v>
      </c>
      <c r="AA10" s="78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30"/>
      <c r="B11" s="86"/>
      <c r="C11" s="86"/>
      <c r="D11" s="87"/>
      <c r="E11" s="88"/>
      <c r="F11" s="89"/>
      <c r="G11" s="89"/>
      <c r="H11" s="182"/>
      <c r="I11" s="90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58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 t="str">
        <f>Z13</f>
        <v>0</v>
      </c>
      <c r="B13" s="41"/>
      <c r="C13" s="41"/>
      <c r="D13" s="41"/>
      <c r="E13" s="41"/>
      <c r="F13" s="40" t="s">
        <v>92</v>
      </c>
      <c r="G13" s="40"/>
      <c r="H13" s="184"/>
      <c r="I13" s="45"/>
      <c r="J13" s="41">
        <f>SUM(J6:J12)</f>
        <v>0</v>
      </c>
      <c r="K13" s="41">
        <f>SUM(K6:K12)</f>
        <v>0</v>
      </c>
      <c r="L13" s="41">
        <f>SUM(L6:L12)</f>
        <v>0</v>
      </c>
      <c r="M13" s="41">
        <f>SUM(M6:M12)</f>
        <v>0</v>
      </c>
      <c r="N13" s="41">
        <f>SUM(N6:N12)</f>
        <v>0</v>
      </c>
      <c r="O13" s="42" t="str">
        <f>IFERROR(M13/L13,"-")</f>
        <v>-</v>
      </c>
      <c r="P13" s="77">
        <f>SUM(P6:P12)</f>
        <v>0</v>
      </c>
      <c r="Q13" s="77">
        <f>SUM(Q6:Q12)</f>
        <v>0</v>
      </c>
      <c r="R13" s="42" t="str">
        <f>IFERROR(P13/M13,"-")</f>
        <v>-</v>
      </c>
      <c r="S13" s="43" t="str">
        <f>IFERROR(H13/M13,"-")</f>
        <v>-</v>
      </c>
      <c r="T13" s="44">
        <f>SUM(T6:T12)</f>
        <v>0</v>
      </c>
      <c r="U13" s="42" t="str">
        <f>IFERROR(T13/M13,"-")</f>
        <v>-</v>
      </c>
      <c r="V13" s="184">
        <f>SUM(V6:V12)</f>
        <v>0</v>
      </c>
      <c r="W13" s="184" t="str">
        <f>IFERROR(V13/M13,"-")</f>
        <v>-</v>
      </c>
      <c r="X13" s="184" t="str">
        <f>IFERROR(V13/T13,"-")</f>
        <v>-</v>
      </c>
      <c r="Y13" s="184">
        <f>V13-H13</f>
        <v>0</v>
      </c>
      <c r="Z13" s="46" t="str">
        <f>V13/H13</f>
        <v>0</v>
      </c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93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76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1.9625262123607</v>
      </c>
      <c r="B6" s="189" t="s">
        <v>94</v>
      </c>
      <c r="C6" s="189" t="s">
        <v>95</v>
      </c>
      <c r="D6" s="189"/>
      <c r="E6" s="189"/>
      <c r="F6" s="89" t="s">
        <v>96</v>
      </c>
      <c r="G6" s="89" t="s">
        <v>83</v>
      </c>
      <c r="H6" s="181">
        <v>10808355</v>
      </c>
      <c r="I6" s="80">
        <v>7568</v>
      </c>
      <c r="J6" s="80">
        <v>0</v>
      </c>
      <c r="K6" s="80">
        <v>468285</v>
      </c>
      <c r="L6" s="93">
        <v>3428</v>
      </c>
      <c r="M6" s="81">
        <f>IFERROR(L6/K6,"-")</f>
        <v>0.0073203284324717</v>
      </c>
      <c r="N6" s="80">
        <v>124</v>
      </c>
      <c r="O6" s="80">
        <v>1102</v>
      </c>
      <c r="P6" s="81">
        <f>IFERROR(N6/(L6),"-")</f>
        <v>0.036172695449242</v>
      </c>
      <c r="Q6" s="82">
        <f>IFERROR(H6/SUM(L6:L6),"-")</f>
        <v>3152.9623687281</v>
      </c>
      <c r="R6" s="83">
        <v>334</v>
      </c>
      <c r="S6" s="81">
        <f>IF(L6=0,"-",R6/L6)</f>
        <v>0.097432905484247</v>
      </c>
      <c r="T6" s="186">
        <v>21211680</v>
      </c>
      <c r="U6" s="187">
        <f>IFERROR(T6/L6,"-")</f>
        <v>6187.7712952159</v>
      </c>
      <c r="V6" s="187">
        <f>IFERROR(T6/R6,"-")</f>
        <v>63508.023952096</v>
      </c>
      <c r="W6" s="181">
        <f>SUM(T6:T6)-SUM(H6:H6)</f>
        <v>10403325</v>
      </c>
      <c r="X6" s="85">
        <f>SUM(T6:T6)/SUM(H6:H6)</f>
        <v>1.9625262123607</v>
      </c>
      <c r="Y6" s="78"/>
      <c r="Z6" s="94">
        <v>1</v>
      </c>
      <c r="AA6" s="95">
        <f>IF(L6=0,"",IF(Z6=0,"",(Z6/L6)))</f>
        <v>0.00029171528588098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9</v>
      </c>
      <c r="AJ6" s="101">
        <f>IF(L6=0,"",IF(AI6=0,"",(AI6/L6)))</f>
        <v>0.0026254375729288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72</v>
      </c>
      <c r="AS6" s="107">
        <f>IF(L6=0,"",IF(AR6=0,"",(AR6/L6)))</f>
        <v>0.021003500583431</v>
      </c>
      <c r="AT6" s="106">
        <v>6</v>
      </c>
      <c r="AU6" s="108">
        <f>IFERROR(AT6/AR6,"-")</f>
        <v>0.083333333333333</v>
      </c>
      <c r="AV6" s="109">
        <v>227000</v>
      </c>
      <c r="AW6" s="110">
        <f>IFERROR(AV6/AR6,"-")</f>
        <v>3152.7777777778</v>
      </c>
      <c r="AX6" s="111">
        <v>3</v>
      </c>
      <c r="AY6" s="111"/>
      <c r="AZ6" s="111">
        <v>3</v>
      </c>
      <c r="BA6" s="112">
        <v>216</v>
      </c>
      <c r="BB6" s="113">
        <f>IF(L6=0,"",IF(BA6=0,"",(BA6/L6)))</f>
        <v>0.063010501750292</v>
      </c>
      <c r="BC6" s="112">
        <v>9</v>
      </c>
      <c r="BD6" s="114">
        <f>IFERROR(BC6/BA6,"-")</f>
        <v>0.041666666666667</v>
      </c>
      <c r="BE6" s="115">
        <v>179000</v>
      </c>
      <c r="BF6" s="116">
        <f>IFERROR(BE6/BA6,"-")</f>
        <v>828.7037037037</v>
      </c>
      <c r="BG6" s="117">
        <v>1</v>
      </c>
      <c r="BH6" s="117">
        <v>3</v>
      </c>
      <c r="BI6" s="117">
        <v>5</v>
      </c>
      <c r="BJ6" s="119">
        <v>1996</v>
      </c>
      <c r="BK6" s="120">
        <f>IF(L6=0,"",IF(BJ6=0,"",(BJ6/L6)))</f>
        <v>0.58226371061844</v>
      </c>
      <c r="BL6" s="121">
        <v>172</v>
      </c>
      <c r="BM6" s="122">
        <f>IFERROR(BL6/BJ6,"-")</f>
        <v>0.086172344689379</v>
      </c>
      <c r="BN6" s="123">
        <v>6857000</v>
      </c>
      <c r="BO6" s="124">
        <f>IFERROR(BN6/BJ6,"-")</f>
        <v>3435.370741483</v>
      </c>
      <c r="BP6" s="125">
        <v>63</v>
      </c>
      <c r="BQ6" s="125">
        <v>29</v>
      </c>
      <c r="BR6" s="125">
        <v>80</v>
      </c>
      <c r="BS6" s="126">
        <v>950</v>
      </c>
      <c r="BT6" s="127">
        <f>IF(L6=0,"",IF(BS6=0,"",(BS6/L6)))</f>
        <v>0.27712952158693</v>
      </c>
      <c r="BU6" s="128">
        <v>123</v>
      </c>
      <c r="BV6" s="129">
        <f>IFERROR(BU6/BS6,"-")</f>
        <v>0.12947368421053</v>
      </c>
      <c r="BW6" s="130">
        <v>11035680</v>
      </c>
      <c r="BX6" s="131">
        <f>IFERROR(BW6/BS6,"-")</f>
        <v>11616.505263158</v>
      </c>
      <c r="BY6" s="132">
        <v>33</v>
      </c>
      <c r="BZ6" s="132">
        <v>23</v>
      </c>
      <c r="CA6" s="132">
        <v>67</v>
      </c>
      <c r="CB6" s="133">
        <v>184</v>
      </c>
      <c r="CC6" s="134">
        <f>IF(L6=0,"",IF(CB6=0,"",(CB6/L6)))</f>
        <v>0.0536756126021</v>
      </c>
      <c r="CD6" s="135">
        <v>24</v>
      </c>
      <c r="CE6" s="136">
        <f>IFERROR(CD6/CB6,"-")</f>
        <v>0.1304347826087</v>
      </c>
      <c r="CF6" s="137">
        <v>2913000</v>
      </c>
      <c r="CG6" s="138">
        <f>IFERROR(CF6/CB6,"-")</f>
        <v>15831.52173913</v>
      </c>
      <c r="CH6" s="139">
        <v>9</v>
      </c>
      <c r="CI6" s="139">
        <v>5</v>
      </c>
      <c r="CJ6" s="139">
        <v>10</v>
      </c>
      <c r="CK6" s="140">
        <v>334</v>
      </c>
      <c r="CL6" s="141">
        <v>21211680</v>
      </c>
      <c r="CM6" s="141">
        <v>2134000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97</v>
      </c>
      <c r="C7" s="189" t="s">
        <v>95</v>
      </c>
      <c r="D7" s="189"/>
      <c r="E7" s="189"/>
      <c r="F7" s="89" t="s">
        <v>98</v>
      </c>
      <c r="G7" s="89" t="s">
        <v>83</v>
      </c>
      <c r="H7" s="181">
        <v>0</v>
      </c>
      <c r="I7" s="80">
        <v>0</v>
      </c>
      <c r="J7" s="80">
        <v>0</v>
      </c>
      <c r="K7" s="80">
        <v>0</v>
      </c>
      <c r="L7" s="93">
        <v>0</v>
      </c>
      <c r="M7" s="81" t="str">
        <f>IFERROR(L7/K7,"-")</f>
        <v>-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 t="str">
        <f>X8</f>
        <v>0</v>
      </c>
      <c r="B8" s="189" t="s">
        <v>99</v>
      </c>
      <c r="C8" s="189" t="s">
        <v>95</v>
      </c>
      <c r="D8" s="189"/>
      <c r="E8" s="189"/>
      <c r="F8" s="89" t="s">
        <v>100</v>
      </c>
      <c r="G8" s="89" t="s">
        <v>83</v>
      </c>
      <c r="H8" s="181">
        <v>0</v>
      </c>
      <c r="I8" s="80">
        <v>0</v>
      </c>
      <c r="J8" s="80">
        <v>0</v>
      </c>
      <c r="K8" s="80">
        <v>52</v>
      </c>
      <c r="L8" s="93">
        <v>0</v>
      </c>
      <c r="M8" s="81">
        <f>IFERROR(L8/K8,"-")</f>
        <v>0</v>
      </c>
      <c r="N8" s="80">
        <v>0</v>
      </c>
      <c r="O8" s="80">
        <v>0</v>
      </c>
      <c r="P8" s="81" t="str">
        <f>IFERROR(N8/(L8),"-")</f>
        <v>-</v>
      </c>
      <c r="Q8" s="82" t="str">
        <f>IFERROR(H8/SUM(L8:L8),"-")</f>
        <v>-</v>
      </c>
      <c r="R8" s="83">
        <v>0</v>
      </c>
      <c r="S8" s="81" t="str">
        <f>IF(L8=0,"-",R8/L8)</f>
        <v>-</v>
      </c>
      <c r="T8" s="186"/>
      <c r="U8" s="187" t="str">
        <f>IFERROR(T8/L8,"-")</f>
        <v>-</v>
      </c>
      <c r="V8" s="187" t="str">
        <f>IFERROR(T8/R8,"-")</f>
        <v>-</v>
      </c>
      <c r="W8" s="181">
        <f>SUM(T8:T8)-SUM(H8:H8)</f>
        <v>0</v>
      </c>
      <c r="X8" s="85" t="str">
        <f>SUM(T8:T8)/SUM(H8:H8)</f>
        <v>0</v>
      </c>
      <c r="Y8" s="78"/>
      <c r="Z8" s="94"/>
      <c r="AA8" s="95" t="str">
        <f>IF(L8=0,"",IF(Z8=0,"",(Z8/L8)))</f>
        <v/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/>
      <c r="AJ8" s="101" t="str">
        <f>IF(L8=0,"",IF(AI8=0,"",(AI8/L8)))</f>
        <v/>
      </c>
      <c r="AK8" s="100"/>
      <c r="AL8" s="102" t="str">
        <f>IFERROR(AK8/AI8,"-")</f>
        <v>-</v>
      </c>
      <c r="AM8" s="103"/>
      <c r="AN8" s="104" t="str">
        <f>IFERROR(AM8/AI8,"-")</f>
        <v>-</v>
      </c>
      <c r="AO8" s="105"/>
      <c r="AP8" s="105"/>
      <c r="AQ8" s="105"/>
      <c r="AR8" s="106"/>
      <c r="AS8" s="107" t="str">
        <f>IF(L8=0,"",IF(AR8=0,"",(AR8/L8)))</f>
        <v/>
      </c>
      <c r="AT8" s="106"/>
      <c r="AU8" s="108" t="str">
        <f>IFERROR(AT8/AR8,"-")</f>
        <v>-</v>
      </c>
      <c r="AV8" s="109"/>
      <c r="AW8" s="110" t="str">
        <f>IFERROR(AV8/AR8,"-")</f>
        <v>-</v>
      </c>
      <c r="AX8" s="111"/>
      <c r="AY8" s="111"/>
      <c r="AZ8" s="111"/>
      <c r="BA8" s="112"/>
      <c r="BB8" s="113" t="str">
        <f>IF(L8=0,"",IF(BA8=0,"",(BA8/L8)))</f>
        <v/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/>
      <c r="BK8" s="120" t="str">
        <f>IF(L8=0,"",IF(BJ8=0,"",(BJ8/L8)))</f>
        <v/>
      </c>
      <c r="BL8" s="121"/>
      <c r="BM8" s="122" t="str">
        <f>IFERROR(BL8/BJ8,"-")</f>
        <v>-</v>
      </c>
      <c r="BN8" s="123"/>
      <c r="BO8" s="124" t="str">
        <f>IFERROR(BN8/BJ8,"-")</f>
        <v>-</v>
      </c>
      <c r="BP8" s="125"/>
      <c r="BQ8" s="125"/>
      <c r="BR8" s="125"/>
      <c r="BS8" s="126"/>
      <c r="BT8" s="127" t="str">
        <f>IF(L8=0,"",IF(BS8=0,"",(BS8/L8)))</f>
        <v/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 t="str">
        <f>IF(L8=0,"",IF(CB8=0,"",(CB8/L8)))</f>
        <v/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0</v>
      </c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101</v>
      </c>
      <c r="G11" s="40"/>
      <c r="H11" s="184"/>
      <c r="I11" s="41">
        <f>SUM(I6:I10)</f>
        <v>7568</v>
      </c>
      <c r="J11" s="41">
        <f>SUM(J6:J10)</f>
        <v>0</v>
      </c>
      <c r="K11" s="41">
        <f>SUM(K6:K10)</f>
        <v>468337</v>
      </c>
      <c r="L11" s="41">
        <f>SUM(L6:L10)</f>
        <v>3428</v>
      </c>
      <c r="M11" s="42">
        <f>IFERROR(L11/K11,"-")</f>
        <v>0.0073195156479202</v>
      </c>
      <c r="N11" s="77">
        <f>SUM(N6:N10)</f>
        <v>124</v>
      </c>
      <c r="O11" s="77">
        <f>SUM(O6:O10)</f>
        <v>1102</v>
      </c>
      <c r="P11" s="42">
        <f>IFERROR(N11/L11,"-")</f>
        <v>0.036172695449242</v>
      </c>
      <c r="Q11" s="43">
        <f>IFERROR(H11/L11,"-")</f>
        <v>0</v>
      </c>
      <c r="R11" s="44">
        <f>SUM(R6:R10)</f>
        <v>334</v>
      </c>
      <c r="S11" s="42">
        <f>IFERROR(R11/L11,"-")</f>
        <v>0.097432905484247</v>
      </c>
      <c r="T11" s="184">
        <f>SUM(T6:T10)</f>
        <v>21211680</v>
      </c>
      <c r="U11" s="184">
        <f>IFERROR(T11/L11,"-")</f>
        <v>6187.7712952159</v>
      </c>
      <c r="V11" s="184">
        <f>IFERROR(T11/R11,"-")</f>
        <v>63508.023952096</v>
      </c>
      <c r="W11" s="184">
        <f>T11-H11</f>
        <v>21211680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