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VD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<sst xmlns="http://schemas.openxmlformats.org/spreadsheetml/2006/main" uniqueCount="96">
  <si>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</si>
  <si>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</si>
  <si>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</si>
  <si>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</si>
  <si>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</si>
  <si>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</si>
  <si>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</si>
  <si>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</si>
  <si>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●DVD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</si>
  <si>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</si>
  <si>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</si>
  <si>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</si>
  <si>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</si>
  <si>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</si>
  <si>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</si>
  <si>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</si>
  <si>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</si>
  <si>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</si>
  <si>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</si>
  <si>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</si>
  <si>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</si>
  <si>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</si>
  <si>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</si>
  <si>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</si>
  <si>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</si>
  <si>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</si>
  <si>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</si>
  <si>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</si>
  <si>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</si>
  <si>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</si>
  <si>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</si>
  <si>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</si>
  <si>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</si>
  <si>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</si>
  <si>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</si>
  <si>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</si>
  <si>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</si>
  <si>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</si>
  <si>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</si>
  <si>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</si>
  <si>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</si>
  <si>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</si>
  <si>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</si>
  <si>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</si>
  <si>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</si>
  <si>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</si>
  <si>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</si>
  <si>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</si>
  <si>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</si>
  <si>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</si>
  <si>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</si>
  <si>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</si>
  <si>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</si>
  <si>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</si>
  <si>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</si>
  <si>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</si>
  <si>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</si>
  <si>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vm075</t>
  </si>
  <si>
    <t>アドライヴ</t>
  </si>
  <si>
    <t>楽楽出版</t>
  </si>
  <si>
    <t>DVDパス_空電説明</t>
  </si>
  <si>
    <t>毎月売</t>
  </si>
  <si>
    <t>lp01</t>
  </si>
  <si>
    <t>EXCITING MAX!SPECIAL</t>
  </si>
  <si>
    <t>DVD袋裏1C+コンテンツ枠</t>
  </si>
  <si>
    <t>5月11日(水)</t>
  </si>
  <si>
    <t>vm076</t>
  </si>
  <si>
    <t>空電</t>
  </si>
  <si>
    <t>DVD TOTAL</t>
  </si>
  <si>
    <t>●アフィリエイト 広告</t>
  </si>
  <si>
    <t>UA</t>
  </si>
  <si>
    <t>AF単価</t>
  </si>
  <si>
    <t>20歳以上</t>
  </si>
  <si>
    <t>opt001</t>
  </si>
  <si>
    <t>ファーストアール</t>
  </si>
  <si>
    <t>TOP</t>
  </si>
  <si>
    <t>ゼロチャ</t>
  </si>
  <si>
    <t>5/1～5/31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</si>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</sst>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3.92</v>
      </c>
      <c r="B6" s="189" t="s">
        <v>57</v>
      </c>
      <c r="C6" s="189" t="s">
        <v>58</v>
      </c>
      <c r="D6" s="189" t="s">
        <v>59</v>
      </c>
      <c r="E6" s="189" t="s">
        <v>60</v>
      </c>
      <c r="F6" s="189" t="s">
        <v>61</v>
      </c>
      <c r="G6" s="189" t="s">
        <v>62</v>
      </c>
      <c r="H6" s="89" t="s">
        <v>63</v>
      </c>
      <c r="I6" s="89" t="s">
        <v>64</v>
      </c>
      <c r="J6" s="89" t="s">
        <v>65</v>
      </c>
      <c r="K6" s="181">
        <v>125000</v>
      </c>
      <c r="L6" s="80">
        <v>110</v>
      </c>
      <c r="M6" s="80">
        <v>0</v>
      </c>
      <c r="N6" s="80">
        <v>472</v>
      </c>
      <c r="O6" s="91">
        <v>60</v>
      </c>
      <c r="P6" s="92">
        <v>2</v>
      </c>
      <c r="Q6" s="93">
        <f>O6+P6</f>
        <v>62</v>
      </c>
      <c r="R6" s="81">
        <f>IFERROR(Q6/N6,"-")</f>
        <v>0.13135593220339</v>
      </c>
      <c r="S6" s="80">
        <v>0</v>
      </c>
      <c r="T6" s="80">
        <v>19</v>
      </c>
      <c r="U6" s="81">
        <f>IFERROR(T6/(Q6),"-")</f>
        <v>0.30645161290323</v>
      </c>
      <c r="V6" s="82">
        <f>IFERROR(K6/SUM(Q6:Q7),"-")</f>
        <v>776.39751552795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365000</v>
      </c>
      <c r="AC6" s="85">
        <f>SUM(Y6:Y7)/SUM(K6:K7)</f>
        <v>3.92</v>
      </c>
      <c r="AD6" s="78"/>
      <c r="AE6" s="94">
        <v>5</v>
      </c>
      <c r="AF6" s="95">
        <f>IF(Q6=0,"",IF(AE6=0,"",(AE6/Q6)))</f>
        <v>0.080645161290323</v>
      </c>
      <c r="AG6" s="94"/>
      <c r="AH6" s="96">
        <f>IFERROR(AG6/AE6,"-")</f>
        <v>0</v>
      </c>
      <c r="AI6" s="97"/>
      <c r="AJ6" s="98">
        <f>IFERROR(AI6/AE6,"-")</f>
        <v>0</v>
      </c>
      <c r="AK6" s="99"/>
      <c r="AL6" s="99"/>
      <c r="AM6" s="99"/>
      <c r="AN6" s="100">
        <v>18</v>
      </c>
      <c r="AO6" s="101">
        <f>IF(Q6=0,"",IF(AN6=0,"",(AN6/Q6)))</f>
        <v>0.29032258064516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13</v>
      </c>
      <c r="AX6" s="107">
        <f>IF(Q6=0,"",IF(AW6=0,"",(AW6/Q6)))</f>
        <v>0.20967741935484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8</v>
      </c>
      <c r="BG6" s="113">
        <f>IF(Q6=0,"",IF(BF6=0,"",(BF6/Q6)))</f>
        <v>0.12903225806452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12</v>
      </c>
      <c r="BP6" s="120">
        <f>IF(Q6=0,"",IF(BO6=0,"",(BO6/Q6)))</f>
        <v>0.19354838709677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5</v>
      </c>
      <c r="BY6" s="127">
        <f>IF(Q6=0,"",IF(BX6=0,"",(BX6/Q6)))</f>
        <v>0.080645161290323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0.016129032258065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66</v>
      </c>
      <c r="C7" s="189" t="s">
        <v>58</v>
      </c>
      <c r="D7" s="189"/>
      <c r="E7" s="189"/>
      <c r="F7" s="189"/>
      <c r="G7" s="189" t="s">
        <v>67</v>
      </c>
      <c r="H7" s="89"/>
      <c r="I7" s="89"/>
      <c r="J7" s="89"/>
      <c r="K7" s="181"/>
      <c r="L7" s="80">
        <v>393</v>
      </c>
      <c r="M7" s="80">
        <v>256</v>
      </c>
      <c r="N7" s="80">
        <v>226</v>
      </c>
      <c r="O7" s="91">
        <v>96</v>
      </c>
      <c r="P7" s="92">
        <v>3</v>
      </c>
      <c r="Q7" s="93">
        <f>O7+P7</f>
        <v>99</v>
      </c>
      <c r="R7" s="81">
        <f>IFERROR(Q7/N7,"-")</f>
        <v>0.43805309734513</v>
      </c>
      <c r="S7" s="80">
        <v>4</v>
      </c>
      <c r="T7" s="80">
        <v>17</v>
      </c>
      <c r="U7" s="81">
        <f>IFERROR(T7/(Q7),"-")</f>
        <v>0.17171717171717</v>
      </c>
      <c r="V7" s="82"/>
      <c r="W7" s="83">
        <v>2</v>
      </c>
      <c r="X7" s="81">
        <f>IF(Q7=0,"-",W7/Q7)</f>
        <v>0.02020202020202</v>
      </c>
      <c r="Y7" s="186">
        <v>490000</v>
      </c>
      <c r="Z7" s="187">
        <f>IFERROR(Y7/Q7,"-")</f>
        <v>4949.4949494949</v>
      </c>
      <c r="AA7" s="187">
        <f>IFERROR(Y7/W7,"-")</f>
        <v>245000</v>
      </c>
      <c r="AB7" s="181"/>
      <c r="AC7" s="85"/>
      <c r="AD7" s="78"/>
      <c r="AE7" s="94">
        <v>2</v>
      </c>
      <c r="AF7" s="95">
        <f>IF(Q7=0,"",IF(AE7=0,"",(AE7/Q7)))</f>
        <v>0.02020202020202</v>
      </c>
      <c r="AG7" s="94"/>
      <c r="AH7" s="96">
        <f>IFERROR(AG7/AE7,"-")</f>
        <v>0</v>
      </c>
      <c r="AI7" s="97"/>
      <c r="AJ7" s="98">
        <f>IFERROR(AI7/AE7,"-")</f>
        <v>0</v>
      </c>
      <c r="AK7" s="99"/>
      <c r="AL7" s="99"/>
      <c r="AM7" s="99"/>
      <c r="AN7" s="100">
        <v>13</v>
      </c>
      <c r="AO7" s="101">
        <f>IF(Q7=0,"",IF(AN7=0,"",(AN7/Q7)))</f>
        <v>0.13131313131313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15</v>
      </c>
      <c r="AX7" s="107">
        <f>IF(Q7=0,"",IF(AW7=0,"",(AW7/Q7)))</f>
        <v>0.15151515151515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16</v>
      </c>
      <c r="BG7" s="113">
        <f>IF(Q7=0,"",IF(BF7=0,"",(BF7/Q7)))</f>
        <v>0.16161616161616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31</v>
      </c>
      <c r="BP7" s="120">
        <f>IF(Q7=0,"",IF(BO7=0,"",(BO7/Q7)))</f>
        <v>0.31313131313131</v>
      </c>
      <c r="BQ7" s="121">
        <v>1</v>
      </c>
      <c r="BR7" s="122">
        <f>IFERROR(BQ7/BO7,"-")</f>
        <v>0.032258064516129</v>
      </c>
      <c r="BS7" s="123">
        <v>15000</v>
      </c>
      <c r="BT7" s="124">
        <f>IFERROR(BS7/BO7,"-")</f>
        <v>483.87096774194</v>
      </c>
      <c r="BU7" s="125"/>
      <c r="BV7" s="125">
        <v>1</v>
      </c>
      <c r="BW7" s="125"/>
      <c r="BX7" s="126">
        <v>17</v>
      </c>
      <c r="BY7" s="127">
        <f>IF(Q7=0,"",IF(BX7=0,"",(BX7/Q7)))</f>
        <v>0.17171717171717</v>
      </c>
      <c r="BZ7" s="128">
        <v>1</v>
      </c>
      <c r="CA7" s="129">
        <f>IFERROR(BZ7/BX7,"-")</f>
        <v>0.058823529411765</v>
      </c>
      <c r="CB7" s="130">
        <v>475000</v>
      </c>
      <c r="CC7" s="131">
        <f>IFERROR(CB7/BX7,"-")</f>
        <v>27941.176470588</v>
      </c>
      <c r="CD7" s="132"/>
      <c r="CE7" s="132"/>
      <c r="CF7" s="132">
        <v>1</v>
      </c>
      <c r="CG7" s="133">
        <v>5</v>
      </c>
      <c r="CH7" s="134">
        <f>IF(Q7=0,"",IF(CG7=0,"",(CG7/Q7)))</f>
        <v>0.050505050505051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2</v>
      </c>
      <c r="CQ7" s="141">
        <v>490000</v>
      </c>
      <c r="CR7" s="141">
        <v>475000</v>
      </c>
      <c r="CS7" s="141"/>
      <c r="CT7" s="142" t="str">
        <f>IF(AND(CR7=0,CS7=0),"",IF(AND(CR7&lt;=100000,CS7&lt;=100000),"",IF(CR7/CQ7&gt;0.7,"男高",IF(CS7/CQ7&gt;0.7,"女高",""))))</f>
        <v>男高</v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3.92</v>
      </c>
      <c r="B10" s="39"/>
      <c r="C10" s="39"/>
      <c r="D10" s="39"/>
      <c r="E10" s="39"/>
      <c r="F10" s="39"/>
      <c r="G10" s="39"/>
      <c r="H10" s="40" t="s">
        <v>68</v>
      </c>
      <c r="I10" s="40"/>
      <c r="J10" s="40"/>
      <c r="K10" s="184">
        <f>SUM(K6:K9)</f>
        <v>125000</v>
      </c>
      <c r="L10" s="41">
        <f>SUM(L6:L9)</f>
        <v>503</v>
      </c>
      <c r="M10" s="41">
        <f>SUM(M6:M9)</f>
        <v>256</v>
      </c>
      <c r="N10" s="41">
        <f>SUM(N6:N9)</f>
        <v>698</v>
      </c>
      <c r="O10" s="41">
        <f>SUM(O6:O9)</f>
        <v>156</v>
      </c>
      <c r="P10" s="41">
        <f>SUM(P6:P9)</f>
        <v>5</v>
      </c>
      <c r="Q10" s="41">
        <f>SUM(Q6:Q9)</f>
        <v>161</v>
      </c>
      <c r="R10" s="42">
        <f>IFERROR(Q10/N10,"-")</f>
        <v>0.23065902578797</v>
      </c>
      <c r="S10" s="77">
        <f>SUM(S6:S9)</f>
        <v>4</v>
      </c>
      <c r="T10" s="77">
        <f>SUM(T6:T9)</f>
        <v>36</v>
      </c>
      <c r="U10" s="42">
        <f>IFERROR(S10/Q10,"-")</f>
        <v>0.024844720496894</v>
      </c>
      <c r="V10" s="43">
        <f>IFERROR(K10/Q10,"-")</f>
        <v>776.39751552795</v>
      </c>
      <c r="W10" s="44">
        <f>SUM(W6:W9)</f>
        <v>2</v>
      </c>
      <c r="X10" s="42">
        <f>IFERROR(W10/Q10,"-")</f>
        <v>0.012422360248447</v>
      </c>
      <c r="Y10" s="184">
        <f>SUM(Y6:Y9)</f>
        <v>490000</v>
      </c>
      <c r="Z10" s="184">
        <f>IFERROR(Y10/Q10,"-")</f>
        <v>3043.4782608696</v>
      </c>
      <c r="AA10" s="184">
        <f>IFERROR(Y10/W10,"-")</f>
        <v>245000</v>
      </c>
      <c r="AB10" s="184">
        <f>Y10-K10</f>
        <v>365000</v>
      </c>
      <c r="AC10" s="46">
        <f>Y10/K10</f>
        <v>3.92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69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70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71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72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73</v>
      </c>
      <c r="C6" s="189" t="s">
        <v>74</v>
      </c>
      <c r="D6" s="189"/>
      <c r="E6" s="189" t="s">
        <v>75</v>
      </c>
      <c r="F6" s="89" t="s">
        <v>76</v>
      </c>
      <c r="G6" s="89" t="s">
        <v>77</v>
      </c>
      <c r="H6" s="181">
        <v>0</v>
      </c>
      <c r="I6" s="84">
        <v>1700</v>
      </c>
      <c r="J6" s="80">
        <v>0</v>
      </c>
      <c r="K6" s="80">
        <v>0</v>
      </c>
      <c r="L6" s="80">
        <v>0</v>
      </c>
      <c r="M6" s="93">
        <v>0</v>
      </c>
      <c r="N6" s="144">
        <v>0</v>
      </c>
      <c r="O6" s="81" t="str">
        <f>IFERROR(M6/L6,"-")</f>
        <v>-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78</v>
      </c>
      <c r="C7" s="189" t="s">
        <v>74</v>
      </c>
      <c r="D7" s="189"/>
      <c r="E7" s="189" t="s">
        <v>75</v>
      </c>
      <c r="F7" s="89" t="s">
        <v>79</v>
      </c>
      <c r="G7" s="89" t="s">
        <v>77</v>
      </c>
      <c r="H7" s="181">
        <v>0</v>
      </c>
      <c r="I7" s="84">
        <v>1700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80</v>
      </c>
      <c r="C8" s="189" t="s">
        <v>74</v>
      </c>
      <c r="D8" s="189"/>
      <c r="E8" s="189" t="s">
        <v>75</v>
      </c>
      <c r="F8" s="89" t="s">
        <v>81</v>
      </c>
      <c r="G8" s="89" t="s">
        <v>77</v>
      </c>
      <c r="H8" s="181">
        <v>0</v>
      </c>
      <c r="I8" s="84">
        <v>1700</v>
      </c>
      <c r="J8" s="80">
        <v>0</v>
      </c>
      <c r="K8" s="80">
        <v>0</v>
      </c>
      <c r="L8" s="80">
        <v>0</v>
      </c>
      <c r="M8" s="93">
        <v>0</v>
      </c>
      <c r="N8" s="144">
        <v>0</v>
      </c>
      <c r="O8" s="81" t="str">
        <f>IFERROR(M8/L8,"-")</f>
        <v>-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82</v>
      </c>
      <c r="C9" s="189" t="s">
        <v>74</v>
      </c>
      <c r="D9" s="189"/>
      <c r="E9" s="189" t="s">
        <v>75</v>
      </c>
      <c r="F9" s="89" t="s">
        <v>83</v>
      </c>
      <c r="G9" s="89" t="s">
        <v>77</v>
      </c>
      <c r="H9" s="181">
        <v>0</v>
      </c>
      <c r="I9" s="84">
        <v>1700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84</v>
      </c>
      <c r="C10" s="189" t="s">
        <v>74</v>
      </c>
      <c r="D10" s="189"/>
      <c r="E10" s="189" t="s">
        <v>75</v>
      </c>
      <c r="F10" s="89" t="s">
        <v>85</v>
      </c>
      <c r="G10" s="89" t="s">
        <v>77</v>
      </c>
      <c r="H10" s="181">
        <v>0</v>
      </c>
      <c r="I10" s="84">
        <v>1700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86</v>
      </c>
      <c r="G13" s="40"/>
      <c r="H13" s="184"/>
      <c r="I13" s="45"/>
      <c r="J13" s="41">
        <f>SUM(J6:J12)</f>
        <v>0</v>
      </c>
      <c r="K13" s="41">
        <f>SUM(K6:K12)</f>
        <v>0</v>
      </c>
      <c r="L13" s="41">
        <f>SUM(L6:L12)</f>
        <v>0</v>
      </c>
      <c r="M13" s="41">
        <f>SUM(M6:M12)</f>
        <v>0</v>
      </c>
      <c r="N13" s="41">
        <f>SUM(N6:N12)</f>
        <v>0</v>
      </c>
      <c r="O13" s="42" t="str">
        <f>IFERROR(M13/L13,"-")</f>
        <v>-</v>
      </c>
      <c r="P13" s="77">
        <f>SUM(P6:P12)</f>
        <v>0</v>
      </c>
      <c r="Q13" s="77">
        <f>SUM(Q6:Q12)</f>
        <v>0</v>
      </c>
      <c r="R13" s="42" t="str">
        <f>IFERROR(P13/M13,"-")</f>
        <v>-</v>
      </c>
      <c r="S13" s="43" t="str">
        <f>IFERROR(H13/M13,"-")</f>
        <v>-</v>
      </c>
      <c r="T13" s="44">
        <f>SUM(T6:T12)</f>
        <v>0</v>
      </c>
      <c r="U13" s="42" t="str">
        <f>IFERROR(T13/M13,"-")</f>
        <v>-</v>
      </c>
      <c r="V13" s="184">
        <f>SUM(V6:V12)</f>
        <v>0</v>
      </c>
      <c r="W13" s="184" t="str">
        <f>IFERROR(V13/M13,"-")</f>
        <v>-</v>
      </c>
      <c r="X13" s="184" t="str">
        <f>IFERROR(V13/T13,"-")</f>
        <v>-</v>
      </c>
      <c r="Y13" s="184">
        <f>V13-H13</f>
        <v>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87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70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1.3213025785223</v>
      </c>
      <c r="B6" s="189" t="s">
        <v>88</v>
      </c>
      <c r="C6" s="189" t="s">
        <v>89</v>
      </c>
      <c r="D6" s="189"/>
      <c r="E6" s="189"/>
      <c r="F6" s="89" t="s">
        <v>90</v>
      </c>
      <c r="G6" s="89" t="s">
        <v>77</v>
      </c>
      <c r="H6" s="181">
        <v>4313168</v>
      </c>
      <c r="I6" s="80">
        <v>3625</v>
      </c>
      <c r="J6" s="80">
        <v>0</v>
      </c>
      <c r="K6" s="80">
        <v>266713</v>
      </c>
      <c r="L6" s="93">
        <v>1436</v>
      </c>
      <c r="M6" s="81">
        <f>IFERROR(L6/K6,"-")</f>
        <v>0.0053840645187899</v>
      </c>
      <c r="N6" s="80">
        <v>71</v>
      </c>
      <c r="O6" s="80">
        <v>481</v>
      </c>
      <c r="P6" s="81">
        <f>IFERROR(N6/(L6),"-")</f>
        <v>0.049442896935933</v>
      </c>
      <c r="Q6" s="82">
        <f>IFERROR(H6/SUM(L6:L6),"-")</f>
        <v>3003.5988857939</v>
      </c>
      <c r="R6" s="83">
        <v>154</v>
      </c>
      <c r="S6" s="81">
        <f>IF(L6=0,"-",R6/L6)</f>
        <v>0.10724233983287</v>
      </c>
      <c r="T6" s="186">
        <v>5699000</v>
      </c>
      <c r="U6" s="187">
        <f>IFERROR(T6/L6,"-")</f>
        <v>3968.6629526462</v>
      </c>
      <c r="V6" s="187">
        <f>IFERROR(T6/R6,"-")</f>
        <v>37006.493506494</v>
      </c>
      <c r="W6" s="181">
        <f>SUM(T6:T6)-SUM(H6:H6)</f>
        <v>1385832</v>
      </c>
      <c r="X6" s="85">
        <f>SUM(T6:T6)/SUM(H6:H6)</f>
        <v>1.3213025785223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</v>
      </c>
      <c r="AJ6" s="101">
        <f>IF(L6=0,"",IF(AI6=0,"",(AI6/L6)))</f>
        <v>0.00069637883008357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24</v>
      </c>
      <c r="AS6" s="107">
        <f>IF(L6=0,"",IF(AR6=0,"",(AR6/L6)))</f>
        <v>0.016713091922006</v>
      </c>
      <c r="AT6" s="106">
        <v>3</v>
      </c>
      <c r="AU6" s="108">
        <f>IFERROR(AT6/AR6,"-")</f>
        <v>0.125</v>
      </c>
      <c r="AV6" s="109">
        <v>9000</v>
      </c>
      <c r="AW6" s="110">
        <f>IFERROR(AV6/AR6,"-")</f>
        <v>375</v>
      </c>
      <c r="AX6" s="111">
        <v>3</v>
      </c>
      <c r="AY6" s="111"/>
      <c r="AZ6" s="111"/>
      <c r="BA6" s="112">
        <v>45</v>
      </c>
      <c r="BB6" s="113">
        <f>IF(L6=0,"",IF(BA6=0,"",(BA6/L6)))</f>
        <v>0.03133704735376</v>
      </c>
      <c r="BC6" s="112">
        <v>3</v>
      </c>
      <c r="BD6" s="114">
        <f>IFERROR(BC6/BA6,"-")</f>
        <v>0.066666666666667</v>
      </c>
      <c r="BE6" s="115">
        <v>29000</v>
      </c>
      <c r="BF6" s="116">
        <f>IFERROR(BE6/BA6,"-")</f>
        <v>644.44444444444</v>
      </c>
      <c r="BG6" s="117">
        <v>1</v>
      </c>
      <c r="BH6" s="117">
        <v>1</v>
      </c>
      <c r="BI6" s="117">
        <v>1</v>
      </c>
      <c r="BJ6" s="119">
        <v>859</v>
      </c>
      <c r="BK6" s="120">
        <f>IF(L6=0,"",IF(BJ6=0,"",(BJ6/L6)))</f>
        <v>0.59818941504178</v>
      </c>
      <c r="BL6" s="121">
        <v>85</v>
      </c>
      <c r="BM6" s="122">
        <f>IFERROR(BL6/BJ6,"-")</f>
        <v>0.09895227008149</v>
      </c>
      <c r="BN6" s="123">
        <v>3255000</v>
      </c>
      <c r="BO6" s="124">
        <f>IFERROR(BN6/BJ6,"-")</f>
        <v>3789.2898719441</v>
      </c>
      <c r="BP6" s="125">
        <v>36</v>
      </c>
      <c r="BQ6" s="125">
        <v>15</v>
      </c>
      <c r="BR6" s="125">
        <v>34</v>
      </c>
      <c r="BS6" s="126">
        <v>421</v>
      </c>
      <c r="BT6" s="127">
        <f>IF(L6=0,"",IF(BS6=0,"",(BS6/L6)))</f>
        <v>0.29317548746518</v>
      </c>
      <c r="BU6" s="128">
        <v>49</v>
      </c>
      <c r="BV6" s="129">
        <f>IFERROR(BU6/BS6,"-")</f>
        <v>0.11638954869359</v>
      </c>
      <c r="BW6" s="130">
        <v>1325000</v>
      </c>
      <c r="BX6" s="131">
        <f>IFERROR(BW6/BS6,"-")</f>
        <v>3147.2684085511</v>
      </c>
      <c r="BY6" s="132">
        <v>18</v>
      </c>
      <c r="BZ6" s="132">
        <v>6</v>
      </c>
      <c r="CA6" s="132">
        <v>25</v>
      </c>
      <c r="CB6" s="133">
        <v>86</v>
      </c>
      <c r="CC6" s="134">
        <f>IF(L6=0,"",IF(CB6=0,"",(CB6/L6)))</f>
        <v>0.059888579387187</v>
      </c>
      <c r="CD6" s="135">
        <v>14</v>
      </c>
      <c r="CE6" s="136">
        <f>IFERROR(CD6/CB6,"-")</f>
        <v>0.16279069767442</v>
      </c>
      <c r="CF6" s="137">
        <v>1081000</v>
      </c>
      <c r="CG6" s="138">
        <f>IFERROR(CF6/CB6,"-")</f>
        <v>12569.76744186</v>
      </c>
      <c r="CH6" s="139">
        <v>4</v>
      </c>
      <c r="CI6" s="139">
        <v>2</v>
      </c>
      <c r="CJ6" s="139">
        <v>8</v>
      </c>
      <c r="CK6" s="140">
        <v>154</v>
      </c>
      <c r="CL6" s="141">
        <v>5699000</v>
      </c>
      <c r="CM6" s="141">
        <v>560000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91</v>
      </c>
      <c r="C7" s="189" t="s">
        <v>89</v>
      </c>
      <c r="D7" s="189"/>
      <c r="E7" s="189"/>
      <c r="F7" s="89" t="s">
        <v>92</v>
      </c>
      <c r="G7" s="89" t="s">
        <v>77</v>
      </c>
      <c r="H7" s="181">
        <v>0</v>
      </c>
      <c r="I7" s="80">
        <v>0</v>
      </c>
      <c r="J7" s="80">
        <v>0</v>
      </c>
      <c r="K7" s="80">
        <v>0</v>
      </c>
      <c r="L7" s="93">
        <v>0</v>
      </c>
      <c r="M7" s="81" t="str">
        <f>IFERROR(L7/K7,"-")</f>
        <v>-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 t="str">
        <f>X8</f>
        <v>0</v>
      </c>
      <c r="B8" s="189" t="s">
        <v>93</v>
      </c>
      <c r="C8" s="189" t="s">
        <v>89</v>
      </c>
      <c r="D8" s="189"/>
      <c r="E8" s="189"/>
      <c r="F8" s="89" t="s">
        <v>94</v>
      </c>
      <c r="G8" s="89" t="s">
        <v>77</v>
      </c>
      <c r="H8" s="181">
        <v>0</v>
      </c>
      <c r="I8" s="80">
        <v>0</v>
      </c>
      <c r="J8" s="80">
        <v>0</v>
      </c>
      <c r="K8" s="80">
        <v>119</v>
      </c>
      <c r="L8" s="93">
        <v>0</v>
      </c>
      <c r="M8" s="81">
        <f>IFERROR(L8/K8,"-")</f>
        <v>0</v>
      </c>
      <c r="N8" s="80">
        <v>0</v>
      </c>
      <c r="O8" s="80">
        <v>0</v>
      </c>
      <c r="P8" s="81" t="str">
        <f>IFERROR(N8/(L8),"-")</f>
        <v>-</v>
      </c>
      <c r="Q8" s="82" t="str">
        <f>IFERROR(H8/SUM(L8:L8),"-")</f>
        <v>-</v>
      </c>
      <c r="R8" s="83">
        <v>0</v>
      </c>
      <c r="S8" s="81" t="str">
        <f>IF(L8=0,"-",R8/L8)</f>
        <v>-</v>
      </c>
      <c r="T8" s="186"/>
      <c r="U8" s="187" t="str">
        <f>IFERROR(T8/L8,"-")</f>
        <v>-</v>
      </c>
      <c r="V8" s="187" t="str">
        <f>IFERROR(T8/R8,"-")</f>
        <v>-</v>
      </c>
      <c r="W8" s="181">
        <f>SUM(T8:T8)-SUM(H8:H8)</f>
        <v>0</v>
      </c>
      <c r="X8" s="85" t="str">
        <f>SUM(T8:T8)/SUM(H8:H8)</f>
        <v>0</v>
      </c>
      <c r="Y8" s="78"/>
      <c r="Z8" s="94"/>
      <c r="AA8" s="95" t="str">
        <f>IF(L8=0,"",IF(Z8=0,"",(Z8/L8)))</f>
        <v/>
      </c>
      <c r="AB8" s="94"/>
      <c r="AC8" s="96" t="str">
        <f>IFERROR(AB8/Z8,"-")</f>
        <v>-</v>
      </c>
      <c r="AD8" s="97"/>
      <c r="AE8" s="98" t="str">
        <f>IFERROR(AD8/Z8,"-")</f>
        <v>-</v>
      </c>
      <c r="AF8" s="99"/>
      <c r="AG8" s="99"/>
      <c r="AH8" s="99"/>
      <c r="AI8" s="100"/>
      <c r="AJ8" s="101" t="str">
        <f>IF(L8=0,"",IF(AI8=0,"",(AI8/L8)))</f>
        <v/>
      </c>
      <c r="AK8" s="100"/>
      <c r="AL8" s="102" t="str">
        <f>IFERROR(AK8/AI8,"-")</f>
        <v>-</v>
      </c>
      <c r="AM8" s="103"/>
      <c r="AN8" s="104" t="str">
        <f>IFERROR(AM8/AI8,"-")</f>
        <v>-</v>
      </c>
      <c r="AO8" s="105"/>
      <c r="AP8" s="105"/>
      <c r="AQ8" s="105"/>
      <c r="AR8" s="106"/>
      <c r="AS8" s="107" t="str">
        <f>IF(L8=0,"",IF(AR8=0,"",(AR8/L8)))</f>
        <v/>
      </c>
      <c r="AT8" s="106"/>
      <c r="AU8" s="108" t="str">
        <f>IFERROR(AT8/AR8,"-")</f>
        <v>-</v>
      </c>
      <c r="AV8" s="109"/>
      <c r="AW8" s="110" t="str">
        <f>IFERROR(AV8/AR8,"-")</f>
        <v>-</v>
      </c>
      <c r="AX8" s="111"/>
      <c r="AY8" s="111"/>
      <c r="AZ8" s="111"/>
      <c r="BA8" s="112"/>
      <c r="BB8" s="113" t="str">
        <f>IF(L8=0,"",IF(BA8=0,"",(BA8/L8)))</f>
        <v/>
      </c>
      <c r="BC8" s="112"/>
      <c r="BD8" s="114" t="str">
        <f>IFERROR(BC8/BA8,"-")</f>
        <v>-</v>
      </c>
      <c r="BE8" s="115"/>
      <c r="BF8" s="116" t="str">
        <f>IFERROR(BE8/BA8,"-")</f>
        <v>-</v>
      </c>
      <c r="BG8" s="117"/>
      <c r="BH8" s="117"/>
      <c r="BI8" s="117"/>
      <c r="BJ8" s="119"/>
      <c r="BK8" s="120" t="str">
        <f>IF(L8=0,"",IF(BJ8=0,"",(BJ8/L8)))</f>
        <v/>
      </c>
      <c r="BL8" s="121"/>
      <c r="BM8" s="122" t="str">
        <f>IFERROR(BL8/BJ8,"-")</f>
        <v>-</v>
      </c>
      <c r="BN8" s="123"/>
      <c r="BO8" s="124" t="str">
        <f>IFERROR(BN8/BJ8,"-")</f>
        <v>-</v>
      </c>
      <c r="BP8" s="125"/>
      <c r="BQ8" s="125"/>
      <c r="BR8" s="125"/>
      <c r="BS8" s="126"/>
      <c r="BT8" s="127" t="str">
        <f>IF(L8=0,"",IF(BS8=0,"",(BS8/L8)))</f>
        <v/>
      </c>
      <c r="BU8" s="128"/>
      <c r="BV8" s="129" t="str">
        <f>IFERROR(BU8/BS8,"-")</f>
        <v>-</v>
      </c>
      <c r="BW8" s="130"/>
      <c r="BX8" s="131" t="str">
        <f>IFERROR(BW8/BS8,"-")</f>
        <v>-</v>
      </c>
      <c r="BY8" s="132"/>
      <c r="BZ8" s="132"/>
      <c r="CA8" s="132"/>
      <c r="CB8" s="133"/>
      <c r="CC8" s="134" t="str">
        <f>IF(L8=0,"",IF(CB8=0,"",(CB8/L8)))</f>
        <v/>
      </c>
      <c r="CD8" s="135"/>
      <c r="CE8" s="136" t="str">
        <f>IFERROR(CD8/CB8,"-")</f>
        <v>-</v>
      </c>
      <c r="CF8" s="137"/>
      <c r="CG8" s="138" t="str">
        <f>IFERROR(CF8/CB8,"-")</f>
        <v>-</v>
      </c>
      <c r="CH8" s="139"/>
      <c r="CI8" s="139"/>
      <c r="CJ8" s="139"/>
      <c r="CK8" s="140">
        <v>0</v>
      </c>
      <c r="CL8" s="141"/>
      <c r="CM8" s="141"/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95</v>
      </c>
      <c r="G11" s="40"/>
      <c r="H11" s="184"/>
      <c r="I11" s="41">
        <f>SUM(I6:I10)</f>
        <v>3625</v>
      </c>
      <c r="J11" s="41">
        <f>SUM(J6:J10)</f>
        <v>0</v>
      </c>
      <c r="K11" s="41">
        <f>SUM(K6:K10)</f>
        <v>266832</v>
      </c>
      <c r="L11" s="41">
        <f>SUM(L6:L10)</f>
        <v>1436</v>
      </c>
      <c r="M11" s="42">
        <f>IFERROR(L11/K11,"-")</f>
        <v>0.0053816633687114</v>
      </c>
      <c r="N11" s="77">
        <f>SUM(N6:N10)</f>
        <v>71</v>
      </c>
      <c r="O11" s="77">
        <f>SUM(O6:O10)</f>
        <v>481</v>
      </c>
      <c r="P11" s="42">
        <f>IFERROR(N11/L11,"-")</f>
        <v>0.049442896935933</v>
      </c>
      <c r="Q11" s="43">
        <f>IFERROR(H11/L11,"-")</f>
        <v>0</v>
      </c>
      <c r="R11" s="44">
        <f>SUM(R6:R10)</f>
        <v>154</v>
      </c>
      <c r="S11" s="42">
        <f>IFERROR(R11/L11,"-")</f>
        <v>0.10724233983287</v>
      </c>
      <c r="T11" s="184">
        <f>SUM(T6:T10)</f>
        <v>5699000</v>
      </c>
      <c r="U11" s="184">
        <f>IFERROR(T11/L11,"-")</f>
        <v>3968.6629526462</v>
      </c>
      <c r="V11" s="184">
        <f>IFERROR(T11/R11,"-")</f>
        <v>37006.493506494</v>
      </c>
      <c r="W11" s="184">
        <f>T11-H11</f>
        <v>5699000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DVD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