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<sst xmlns="http://schemas.openxmlformats.org/spreadsheetml/2006/main" uniqueCount="102">
  <si>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</si>
  <si>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</si>
  <si>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</si>
  <si>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</si>
  <si>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</si>
  <si>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</si>
  <si>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</si>
  <si>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</si>
  <si>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</si>
  <si>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</si>
  <si>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</si>
  <si>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</si>
  <si>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</si>
  <si>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</si>
  <si>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</si>
  <si>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</si>
  <si>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</si>
  <si>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</si>
  <si>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</si>
  <si>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</si>
  <si>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</si>
  <si>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</si>
  <si>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</si>
  <si>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</si>
  <si>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</si>
  <si>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</si>
  <si>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</si>
  <si>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</si>
  <si>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</si>
  <si>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</si>
  <si>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</si>
  <si>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</si>
  <si>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</si>
  <si>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</si>
  <si>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</si>
  <si>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</si>
  <si>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</si>
  <si>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</si>
  <si>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</si>
  <si>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</si>
  <si>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</si>
  <si>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</si>
  <si>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</si>
  <si>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</si>
  <si>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</si>
  <si>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</si>
  <si>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</si>
  <si>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</si>
  <si>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</si>
  <si>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</si>
  <si>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</si>
  <si>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</si>
  <si>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</si>
  <si>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</si>
  <si>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</si>
  <si>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</si>
  <si>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</si>
  <si>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hv055</t>
  </si>
  <si>
    <t>アドライヴ</t>
  </si>
  <si>
    <t>いろいろ</t>
  </si>
  <si>
    <t>企画枠_並木塔子さんメイン_パートナー</t>
  </si>
  <si>
    <t>lp01</t>
  </si>
  <si>
    <t>実話カタログ企画</t>
  </si>
  <si>
    <t>企画枠</t>
  </si>
  <si>
    <t>4月01日(金)</t>
  </si>
  <si>
    <t>hv056</t>
  </si>
  <si>
    <t>空電</t>
  </si>
  <si>
    <t>hv053</t>
  </si>
  <si>
    <t>大洋図書</t>
  </si>
  <si>
    <t>2Pスポーツ新聞_v01_パートナー(エロ)</t>
  </si>
  <si>
    <t>実話ナックルズGOLD ドキュメント</t>
  </si>
  <si>
    <t>1C2P</t>
  </si>
  <si>
    <t>4月05日(火)</t>
  </si>
  <si>
    <t>hv054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</si>
  <si>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</si>
  <si>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</si>
  <si>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</si>
  <si>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</si>
  <si>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</si>
  <si>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</si>
  <si>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</si>
  <si>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</si>
  <si>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</si>
  <si>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4/1～4/30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</si>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</sst>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1.1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60000</v>
      </c>
      <c r="L6" s="80">
        <v>42</v>
      </c>
      <c r="M6" s="80">
        <v>0</v>
      </c>
      <c r="N6" s="80">
        <v>117</v>
      </c>
      <c r="O6" s="91">
        <v>16</v>
      </c>
      <c r="P6" s="92">
        <v>0</v>
      </c>
      <c r="Q6" s="93">
        <f>O6+P6</f>
        <v>16</v>
      </c>
      <c r="R6" s="81">
        <f>IFERROR(Q6/N6,"-")</f>
        <v>0.13675213675214</v>
      </c>
      <c r="S6" s="80">
        <v>0</v>
      </c>
      <c r="T6" s="80">
        <v>5</v>
      </c>
      <c r="U6" s="81">
        <f>IFERROR(T6/(Q6),"-")</f>
        <v>0.3125</v>
      </c>
      <c r="V6" s="82">
        <f>IFERROR(K6/SUM(Q6:Q7),"-")</f>
        <v>1224.4897959184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6000</v>
      </c>
      <c r="AC6" s="85">
        <f>SUM(Y6:Y7)/SUM(K6:K7)</f>
        <v>1.1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3</v>
      </c>
      <c r="AO6" s="101">
        <f>IF(Q6=0,"",IF(AN6=0,"",(AN6/Q6)))</f>
        <v>0.1875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0.0625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7</v>
      </c>
      <c r="BP6" s="120">
        <f>IF(Q6=0,"",IF(BO6=0,"",(BO6/Q6)))</f>
        <v>0.4375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0.0625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208</v>
      </c>
      <c r="M7" s="80">
        <v>106</v>
      </c>
      <c r="N7" s="80">
        <v>251</v>
      </c>
      <c r="O7" s="91">
        <v>32</v>
      </c>
      <c r="P7" s="92">
        <v>1</v>
      </c>
      <c r="Q7" s="93">
        <f>O7+P7</f>
        <v>33</v>
      </c>
      <c r="R7" s="81">
        <f>IFERROR(Q7/N7,"-")</f>
        <v>0.13147410358566</v>
      </c>
      <c r="S7" s="80">
        <v>2</v>
      </c>
      <c r="T7" s="80">
        <v>5</v>
      </c>
      <c r="U7" s="81">
        <f>IFERROR(T7/(Q7),"-")</f>
        <v>0.15151515151515</v>
      </c>
      <c r="V7" s="82"/>
      <c r="W7" s="83">
        <v>3</v>
      </c>
      <c r="X7" s="81">
        <f>IF(Q7=0,"-",W7/Q7)</f>
        <v>0.090909090909091</v>
      </c>
      <c r="Y7" s="186">
        <v>66000</v>
      </c>
      <c r="Z7" s="187">
        <f>IFERROR(Y7/Q7,"-")</f>
        <v>2000</v>
      </c>
      <c r="AA7" s="187">
        <f>IFERROR(Y7/W7,"-")</f>
        <v>22000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1</v>
      </c>
      <c r="AO7" s="101">
        <f>IF(Q7=0,"",IF(AN7=0,"",(AN7/Q7)))</f>
        <v>0.03030303030303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>
        <v>4</v>
      </c>
      <c r="BG7" s="113">
        <f>IF(Q7=0,"",IF(BF7=0,"",(BF7/Q7)))</f>
        <v>0.12121212121212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16</v>
      </c>
      <c r="BP7" s="120">
        <f>IF(Q7=0,"",IF(BO7=0,"",(BO7/Q7)))</f>
        <v>0.48484848484848</v>
      </c>
      <c r="BQ7" s="121">
        <v>1</v>
      </c>
      <c r="BR7" s="122">
        <f>IFERROR(BQ7/BO7,"-")</f>
        <v>0.0625</v>
      </c>
      <c r="BS7" s="123">
        <v>6000</v>
      </c>
      <c r="BT7" s="124">
        <f>IFERROR(BS7/BO7,"-")</f>
        <v>375</v>
      </c>
      <c r="BU7" s="125"/>
      <c r="BV7" s="125">
        <v>1</v>
      </c>
      <c r="BW7" s="125"/>
      <c r="BX7" s="126">
        <v>8</v>
      </c>
      <c r="BY7" s="127">
        <f>IF(Q7=0,"",IF(BX7=0,"",(BX7/Q7)))</f>
        <v>0.24242424242424</v>
      </c>
      <c r="BZ7" s="128">
        <v>1</v>
      </c>
      <c r="CA7" s="129">
        <f>IFERROR(BZ7/BX7,"-")</f>
        <v>0.125</v>
      </c>
      <c r="CB7" s="130">
        <v>50000</v>
      </c>
      <c r="CC7" s="131">
        <f>IFERROR(CB7/BX7,"-")</f>
        <v>6250</v>
      </c>
      <c r="CD7" s="132"/>
      <c r="CE7" s="132"/>
      <c r="CF7" s="132">
        <v>1</v>
      </c>
      <c r="CG7" s="133">
        <v>4</v>
      </c>
      <c r="CH7" s="134">
        <f>IF(Q7=0,"",IF(CG7=0,"",(CG7/Q7)))</f>
        <v>0.12121212121212</v>
      </c>
      <c r="CI7" s="135">
        <v>1</v>
      </c>
      <c r="CJ7" s="136">
        <f>IFERROR(CI7/CG7,"-")</f>
        <v>0.25</v>
      </c>
      <c r="CK7" s="137">
        <v>10000</v>
      </c>
      <c r="CL7" s="138">
        <f>IFERROR(CK7/CG7,"-")</f>
        <v>2500</v>
      </c>
      <c r="CM7" s="139">
        <v>1</v>
      </c>
      <c r="CN7" s="139"/>
      <c r="CO7" s="139"/>
      <c r="CP7" s="140">
        <v>3</v>
      </c>
      <c r="CQ7" s="141">
        <v>66000</v>
      </c>
      <c r="CR7" s="141">
        <v>50000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9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45000</v>
      </c>
      <c r="L8" s="80">
        <v>12</v>
      </c>
      <c r="M8" s="80">
        <v>0</v>
      </c>
      <c r="N8" s="80">
        <v>31</v>
      </c>
      <c r="O8" s="91">
        <v>5</v>
      </c>
      <c r="P8" s="92">
        <v>0</v>
      </c>
      <c r="Q8" s="93">
        <f>O8+P8</f>
        <v>5</v>
      </c>
      <c r="R8" s="81">
        <f>IFERROR(Q8/N8,"-")</f>
        <v>0.16129032258065</v>
      </c>
      <c r="S8" s="80">
        <v>1</v>
      </c>
      <c r="T8" s="80">
        <v>2</v>
      </c>
      <c r="U8" s="81">
        <f>IFERROR(T8/(Q8),"-")</f>
        <v>0.4</v>
      </c>
      <c r="V8" s="82">
        <f>IFERROR(K8/SUM(Q8:Q9),"-")</f>
        <v>2812.5</v>
      </c>
      <c r="W8" s="83">
        <v>1</v>
      </c>
      <c r="X8" s="81">
        <f>IF(Q8=0,"-",W8/Q8)</f>
        <v>0.2</v>
      </c>
      <c r="Y8" s="186">
        <v>5000</v>
      </c>
      <c r="Z8" s="187">
        <f>IFERROR(Y8/Q8,"-")</f>
        <v>1000</v>
      </c>
      <c r="AA8" s="187">
        <f>IFERROR(Y8/W8,"-")</f>
        <v>5000</v>
      </c>
      <c r="AB8" s="181">
        <f>SUM(Y8:Y9)-SUM(K8:K9)</f>
        <v>360000</v>
      </c>
      <c r="AC8" s="85">
        <f>SUM(Y8:Y9)/SUM(K8:K9)</f>
        <v>9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0.2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2</v>
      </c>
      <c r="BG8" s="113">
        <f>IF(Q8=0,"",IF(BF8=0,"",(BF8/Q8)))</f>
        <v>0.4</v>
      </c>
      <c r="BH8" s="112">
        <v>1</v>
      </c>
      <c r="BI8" s="114">
        <f>IFERROR(BH8/BF8,"-")</f>
        <v>0.5</v>
      </c>
      <c r="BJ8" s="115">
        <v>5000</v>
      </c>
      <c r="BK8" s="116">
        <f>IFERROR(BJ8/BF8,"-")</f>
        <v>2500</v>
      </c>
      <c r="BL8" s="117">
        <v>1</v>
      </c>
      <c r="BM8" s="117"/>
      <c r="BN8" s="117"/>
      <c r="BO8" s="119">
        <v>2</v>
      </c>
      <c r="BP8" s="120">
        <f>IF(Q8=0,"",IF(BO8=0,"",(BO8/Q8)))</f>
        <v>0.4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5000</v>
      </c>
      <c r="CR8" s="141">
        <v>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91</v>
      </c>
      <c r="M9" s="80">
        <v>49</v>
      </c>
      <c r="N9" s="80">
        <v>43</v>
      </c>
      <c r="O9" s="91">
        <v>11</v>
      </c>
      <c r="P9" s="92">
        <v>0</v>
      </c>
      <c r="Q9" s="93">
        <f>O9+P9</f>
        <v>11</v>
      </c>
      <c r="R9" s="81">
        <f>IFERROR(Q9/N9,"-")</f>
        <v>0.25581395348837</v>
      </c>
      <c r="S9" s="80">
        <v>1</v>
      </c>
      <c r="T9" s="80">
        <v>2</v>
      </c>
      <c r="U9" s="81">
        <f>IFERROR(T9/(Q9),"-")</f>
        <v>0.18181818181818</v>
      </c>
      <c r="V9" s="82"/>
      <c r="W9" s="83">
        <v>1</v>
      </c>
      <c r="X9" s="81">
        <f>IF(Q9=0,"-",W9/Q9)</f>
        <v>0.090909090909091</v>
      </c>
      <c r="Y9" s="186">
        <v>400000</v>
      </c>
      <c r="Z9" s="187">
        <f>IFERROR(Y9/Q9,"-")</f>
        <v>36363.636363636</v>
      </c>
      <c r="AA9" s="187">
        <f>IFERROR(Y9/W9,"-")</f>
        <v>400000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>
        <v>1</v>
      </c>
      <c r="AX9" s="107">
        <f>IF(Q9=0,"",IF(AW9=0,"",(AW9/Q9)))</f>
        <v>0.090909090909091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1</v>
      </c>
      <c r="BG9" s="113">
        <f>IF(Q9=0,"",IF(BF9=0,"",(BF9/Q9)))</f>
        <v>0.090909090909091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6</v>
      </c>
      <c r="BP9" s="120">
        <f>IF(Q9=0,"",IF(BO9=0,"",(BO9/Q9)))</f>
        <v>0.54545454545455</v>
      </c>
      <c r="BQ9" s="121">
        <v>1</v>
      </c>
      <c r="BR9" s="122">
        <f>IFERROR(BQ9/BO9,"-")</f>
        <v>0.16666666666667</v>
      </c>
      <c r="BS9" s="123">
        <v>400000</v>
      </c>
      <c r="BT9" s="124">
        <f>IFERROR(BS9/BO9,"-")</f>
        <v>66666.666666667</v>
      </c>
      <c r="BU9" s="125"/>
      <c r="BV9" s="125"/>
      <c r="BW9" s="125">
        <v>1</v>
      </c>
      <c r="BX9" s="126">
        <v>3</v>
      </c>
      <c r="BY9" s="127">
        <f>IF(Q9=0,"",IF(BX9=0,"",(BX9/Q9)))</f>
        <v>0.27272727272727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/>
      <c r="CH9" s="134">
        <f>IF(Q9=0,"",IF(CG9=0,"",(CG9/Q9)))</f>
        <v>0</v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1</v>
      </c>
      <c r="CQ9" s="141">
        <v>400000</v>
      </c>
      <c r="CR9" s="141">
        <v>400000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4.4857142857143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105000</v>
      </c>
      <c r="L12" s="41">
        <f>SUM(L6:L11)</f>
        <v>353</v>
      </c>
      <c r="M12" s="41">
        <f>SUM(M6:M11)</f>
        <v>155</v>
      </c>
      <c r="N12" s="41">
        <f>SUM(N6:N11)</f>
        <v>442</v>
      </c>
      <c r="O12" s="41">
        <f>SUM(O6:O11)</f>
        <v>64</v>
      </c>
      <c r="P12" s="41">
        <f>SUM(P6:P11)</f>
        <v>1</v>
      </c>
      <c r="Q12" s="41">
        <f>SUM(Q6:Q11)</f>
        <v>65</v>
      </c>
      <c r="R12" s="42">
        <f>IFERROR(Q12/N12,"-")</f>
        <v>0.14705882352941</v>
      </c>
      <c r="S12" s="77">
        <f>SUM(S6:S11)</f>
        <v>4</v>
      </c>
      <c r="T12" s="77">
        <f>SUM(T6:T11)</f>
        <v>14</v>
      </c>
      <c r="U12" s="42">
        <f>IFERROR(S12/Q12,"-")</f>
        <v>0.061538461538462</v>
      </c>
      <c r="V12" s="43">
        <f>IFERROR(K12/Q12,"-")</f>
        <v>1615.3846153846</v>
      </c>
      <c r="W12" s="44">
        <f>SUM(W6:W11)</f>
        <v>5</v>
      </c>
      <c r="X12" s="42">
        <f>IFERROR(W12/Q12,"-")</f>
        <v>0.076923076923077</v>
      </c>
      <c r="Y12" s="184">
        <f>SUM(Y6:Y11)</f>
        <v>471000</v>
      </c>
      <c r="Z12" s="184">
        <f>IFERROR(Y12/Q12,"-")</f>
        <v>7246.1538461538</v>
      </c>
      <c r="AA12" s="184">
        <f>IFERROR(Y12/W12,"-")</f>
        <v>94200</v>
      </c>
      <c r="AB12" s="184">
        <f>Y12-K12</f>
        <v>366000</v>
      </c>
      <c r="AC12" s="46">
        <f>Y12/K12</f>
        <v>4.4857142857143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79</v>
      </c>
      <c r="C6" s="189" t="s">
        <v>80</v>
      </c>
      <c r="D6" s="189"/>
      <c r="E6" s="189" t="s">
        <v>81</v>
      </c>
      <c r="F6" s="89" t="s">
        <v>82</v>
      </c>
      <c r="G6" s="89" t="s">
        <v>83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84</v>
      </c>
      <c r="C7" s="189" t="s">
        <v>80</v>
      </c>
      <c r="D7" s="189"/>
      <c r="E7" s="189" t="s">
        <v>81</v>
      </c>
      <c r="F7" s="89" t="s">
        <v>85</v>
      </c>
      <c r="G7" s="89" t="s">
        <v>83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86</v>
      </c>
      <c r="C8" s="189" t="s">
        <v>80</v>
      </c>
      <c r="D8" s="189"/>
      <c r="E8" s="189" t="s">
        <v>81</v>
      </c>
      <c r="F8" s="89" t="s">
        <v>87</v>
      </c>
      <c r="G8" s="89" t="s">
        <v>83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88</v>
      </c>
      <c r="C9" s="189" t="s">
        <v>80</v>
      </c>
      <c r="D9" s="189"/>
      <c r="E9" s="189" t="s">
        <v>81</v>
      </c>
      <c r="F9" s="89" t="s">
        <v>89</v>
      </c>
      <c r="G9" s="89" t="s">
        <v>83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90</v>
      </c>
      <c r="C10" s="189" t="s">
        <v>80</v>
      </c>
      <c r="D10" s="189"/>
      <c r="E10" s="189" t="s">
        <v>81</v>
      </c>
      <c r="F10" s="89" t="s">
        <v>91</v>
      </c>
      <c r="G10" s="89" t="s">
        <v>83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92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0</v>
      </c>
      <c r="M13" s="41">
        <f>SUM(M6:M12)</f>
        <v>0</v>
      </c>
      <c r="N13" s="41">
        <f>SUM(N6:N12)</f>
        <v>0</v>
      </c>
      <c r="O13" s="42" t="str">
        <f>IFERROR(M13/L13,"-")</f>
        <v>-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2.267342281479</v>
      </c>
      <c r="B6" s="189" t="s">
        <v>94</v>
      </c>
      <c r="C6" s="189" t="s">
        <v>95</v>
      </c>
      <c r="D6" s="189"/>
      <c r="E6" s="189"/>
      <c r="F6" s="89" t="s">
        <v>96</v>
      </c>
      <c r="G6" s="89" t="s">
        <v>83</v>
      </c>
      <c r="H6" s="181">
        <v>10398430</v>
      </c>
      <c r="I6" s="80">
        <v>8356</v>
      </c>
      <c r="J6" s="80">
        <v>0</v>
      </c>
      <c r="K6" s="80">
        <v>444076</v>
      </c>
      <c r="L6" s="93">
        <v>3641</v>
      </c>
      <c r="M6" s="81">
        <f>IFERROR(L6/K6,"-")</f>
        <v>0.0081990470099713</v>
      </c>
      <c r="N6" s="80">
        <v>120</v>
      </c>
      <c r="O6" s="80">
        <v>1175</v>
      </c>
      <c r="P6" s="81">
        <f>IFERROR(N6/(L6),"-")</f>
        <v>0.032957978577314</v>
      </c>
      <c r="Q6" s="82">
        <f>IFERROR(H6/SUM(L6:L6),"-")</f>
        <v>2855.9269431475</v>
      </c>
      <c r="R6" s="83">
        <v>344</v>
      </c>
      <c r="S6" s="81">
        <f>IF(L6=0,"-",R6/L6)</f>
        <v>0.0944795385883</v>
      </c>
      <c r="T6" s="186">
        <v>23576800</v>
      </c>
      <c r="U6" s="187">
        <f>IFERROR(T6/L6,"-")</f>
        <v>6475.3639110135</v>
      </c>
      <c r="V6" s="187">
        <f>IFERROR(T6/R6,"-")</f>
        <v>68537.209302326</v>
      </c>
      <c r="W6" s="181">
        <f>SUM(T6:T6)-SUM(H6:H6)</f>
        <v>13178370</v>
      </c>
      <c r="X6" s="85">
        <f>SUM(T6:T6)/SUM(H6:H6)</f>
        <v>2.267342281479</v>
      </c>
      <c r="Y6" s="78"/>
      <c r="Z6" s="94">
        <v>4</v>
      </c>
      <c r="AA6" s="95">
        <f>IF(L6=0,"",IF(Z6=0,"",(Z6/L6)))</f>
        <v>0.0010985992859105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5</v>
      </c>
      <c r="AJ6" s="101">
        <f>IF(L6=0,"",IF(AI6=0,"",(AI6/L6)))</f>
        <v>0.0013732491073881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62</v>
      </c>
      <c r="AS6" s="107">
        <f>IF(L6=0,"",IF(AR6=0,"",(AR6/L6)))</f>
        <v>0.017028288931612</v>
      </c>
      <c r="AT6" s="106">
        <v>1</v>
      </c>
      <c r="AU6" s="108">
        <f>IFERROR(AT6/AR6,"-")</f>
        <v>0.016129032258065</v>
      </c>
      <c r="AV6" s="109">
        <v>395000</v>
      </c>
      <c r="AW6" s="110">
        <f>IFERROR(AV6/AR6,"-")</f>
        <v>6370.9677419355</v>
      </c>
      <c r="AX6" s="111"/>
      <c r="AY6" s="111"/>
      <c r="AZ6" s="111">
        <v>1</v>
      </c>
      <c r="BA6" s="112">
        <v>156</v>
      </c>
      <c r="BB6" s="113">
        <f>IF(L6=0,"",IF(BA6=0,"",(BA6/L6)))</f>
        <v>0.042845372150508</v>
      </c>
      <c r="BC6" s="112">
        <v>7</v>
      </c>
      <c r="BD6" s="114">
        <f>IFERROR(BC6/BA6,"-")</f>
        <v>0.044871794871795</v>
      </c>
      <c r="BE6" s="115">
        <v>53000</v>
      </c>
      <c r="BF6" s="116">
        <f>IFERROR(BE6/BA6,"-")</f>
        <v>339.74358974359</v>
      </c>
      <c r="BG6" s="117">
        <v>4</v>
      </c>
      <c r="BH6" s="117">
        <v>1</v>
      </c>
      <c r="BI6" s="117">
        <v>2</v>
      </c>
      <c r="BJ6" s="119">
        <v>2240</v>
      </c>
      <c r="BK6" s="120">
        <f>IF(L6=0,"",IF(BJ6=0,"",(BJ6/L6)))</f>
        <v>0.61521560010986</v>
      </c>
      <c r="BL6" s="121">
        <v>185</v>
      </c>
      <c r="BM6" s="122">
        <f>IFERROR(BL6/BJ6,"-")</f>
        <v>0.082589285714286</v>
      </c>
      <c r="BN6" s="123">
        <v>8318000</v>
      </c>
      <c r="BO6" s="124">
        <f>IFERROR(BN6/BJ6,"-")</f>
        <v>3713.3928571429</v>
      </c>
      <c r="BP6" s="125">
        <v>74</v>
      </c>
      <c r="BQ6" s="125">
        <v>33</v>
      </c>
      <c r="BR6" s="125">
        <v>78</v>
      </c>
      <c r="BS6" s="126">
        <v>976</v>
      </c>
      <c r="BT6" s="127">
        <f>IF(L6=0,"",IF(BS6=0,"",(BS6/L6)))</f>
        <v>0.26805822576215</v>
      </c>
      <c r="BU6" s="128">
        <v>117</v>
      </c>
      <c r="BV6" s="129">
        <f>IFERROR(BU6/BS6,"-")</f>
        <v>0.11987704918033</v>
      </c>
      <c r="BW6" s="130">
        <v>11020800</v>
      </c>
      <c r="BX6" s="131">
        <f>IFERROR(BW6/BS6,"-")</f>
        <v>11291.803278689</v>
      </c>
      <c r="BY6" s="132">
        <v>29</v>
      </c>
      <c r="BZ6" s="132">
        <v>20</v>
      </c>
      <c r="CA6" s="132">
        <v>68</v>
      </c>
      <c r="CB6" s="133">
        <v>198</v>
      </c>
      <c r="CC6" s="134">
        <f>IF(L6=0,"",IF(CB6=0,"",(CB6/L6)))</f>
        <v>0.054380664652568</v>
      </c>
      <c r="CD6" s="135">
        <v>34</v>
      </c>
      <c r="CE6" s="136">
        <f>IFERROR(CD6/CB6,"-")</f>
        <v>0.17171717171717</v>
      </c>
      <c r="CF6" s="137">
        <v>3790000</v>
      </c>
      <c r="CG6" s="138">
        <f>IFERROR(CF6/CB6,"-")</f>
        <v>19141.414141414</v>
      </c>
      <c r="CH6" s="139">
        <v>7</v>
      </c>
      <c r="CI6" s="139">
        <v>4</v>
      </c>
      <c r="CJ6" s="139">
        <v>23</v>
      </c>
      <c r="CK6" s="140">
        <v>344</v>
      </c>
      <c r="CL6" s="141">
        <v>23576800</v>
      </c>
      <c r="CM6" s="141">
        <v>1709000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97</v>
      </c>
      <c r="C7" s="189" t="s">
        <v>95</v>
      </c>
      <c r="D7" s="189"/>
      <c r="E7" s="189"/>
      <c r="F7" s="89" t="s">
        <v>98</v>
      </c>
      <c r="G7" s="89" t="s">
        <v>83</v>
      </c>
      <c r="H7" s="181">
        <v>0</v>
      </c>
      <c r="I7" s="80">
        <v>0</v>
      </c>
      <c r="J7" s="80">
        <v>0</v>
      </c>
      <c r="K7" s="80">
        <v>1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2.4665478579718</v>
      </c>
      <c r="B8" s="189" t="s">
        <v>99</v>
      </c>
      <c r="C8" s="189" t="s">
        <v>95</v>
      </c>
      <c r="D8" s="189"/>
      <c r="E8" s="189"/>
      <c r="F8" s="89" t="s">
        <v>100</v>
      </c>
      <c r="G8" s="89" t="s">
        <v>83</v>
      </c>
      <c r="H8" s="181">
        <v>1814682</v>
      </c>
      <c r="I8" s="80">
        <v>1888</v>
      </c>
      <c r="J8" s="80">
        <v>0</v>
      </c>
      <c r="K8" s="80">
        <v>34242</v>
      </c>
      <c r="L8" s="93">
        <v>882</v>
      </c>
      <c r="M8" s="81">
        <f>IFERROR(L8/K8,"-")</f>
        <v>0.025757841247591</v>
      </c>
      <c r="N8" s="80">
        <v>19</v>
      </c>
      <c r="O8" s="80">
        <v>336</v>
      </c>
      <c r="P8" s="81">
        <f>IFERROR(N8/(L8),"-")</f>
        <v>0.021541950113379</v>
      </c>
      <c r="Q8" s="82">
        <f>IFERROR(H8/SUM(L8:L8),"-")</f>
        <v>2057.462585034</v>
      </c>
      <c r="R8" s="83">
        <v>52</v>
      </c>
      <c r="S8" s="81">
        <f>IF(L8=0,"-",R8/L8)</f>
        <v>0.058956916099773</v>
      </c>
      <c r="T8" s="186">
        <v>4476000</v>
      </c>
      <c r="U8" s="187">
        <f>IFERROR(T8/L8,"-")</f>
        <v>5074.8299319728</v>
      </c>
      <c r="V8" s="187">
        <f>IFERROR(T8/R8,"-")</f>
        <v>86076.923076923</v>
      </c>
      <c r="W8" s="181">
        <f>SUM(T8:T8)-SUM(H8:H8)</f>
        <v>2661318</v>
      </c>
      <c r="X8" s="85">
        <f>SUM(T8:T8)/SUM(H8:H8)</f>
        <v>2.4665478579718</v>
      </c>
      <c r="Y8" s="78"/>
      <c r="Z8" s="94">
        <v>42</v>
      </c>
      <c r="AA8" s="95">
        <f>IF(L8=0,"",IF(Z8=0,"",(Z8/L8)))</f>
        <v>0.047619047619048</v>
      </c>
      <c r="AB8" s="94">
        <v>1</v>
      </c>
      <c r="AC8" s="96">
        <f>IFERROR(AB8/Z8,"-")</f>
        <v>0.023809523809524</v>
      </c>
      <c r="AD8" s="97">
        <v>3000</v>
      </c>
      <c r="AE8" s="98">
        <f>IFERROR(AD8/Z8,"-")</f>
        <v>71.428571428571</v>
      </c>
      <c r="AF8" s="99">
        <v>1</v>
      </c>
      <c r="AG8" s="99"/>
      <c r="AH8" s="99"/>
      <c r="AI8" s="100">
        <v>142</v>
      </c>
      <c r="AJ8" s="101">
        <f>IF(L8=0,"",IF(AI8=0,"",(AI8/L8)))</f>
        <v>0.1609977324263</v>
      </c>
      <c r="AK8" s="100">
        <v>2</v>
      </c>
      <c r="AL8" s="102">
        <f>IFERROR(AK8/AI8,"-")</f>
        <v>0.014084507042254</v>
      </c>
      <c r="AM8" s="103">
        <v>13000</v>
      </c>
      <c r="AN8" s="104">
        <f>IFERROR(AM8/AI8,"-")</f>
        <v>91.549295774648</v>
      </c>
      <c r="AO8" s="105">
        <v>1</v>
      </c>
      <c r="AP8" s="105">
        <v>1</v>
      </c>
      <c r="AQ8" s="105"/>
      <c r="AR8" s="106">
        <v>130</v>
      </c>
      <c r="AS8" s="107">
        <f>IF(L8=0,"",IF(AR8=0,"",(AR8/L8)))</f>
        <v>0.14739229024943</v>
      </c>
      <c r="AT8" s="106">
        <v>3</v>
      </c>
      <c r="AU8" s="108">
        <f>IFERROR(AT8/AR8,"-")</f>
        <v>0.023076923076923</v>
      </c>
      <c r="AV8" s="109">
        <v>44000</v>
      </c>
      <c r="AW8" s="110">
        <f>IFERROR(AV8/AR8,"-")</f>
        <v>338.46153846154</v>
      </c>
      <c r="AX8" s="111">
        <v>1</v>
      </c>
      <c r="AY8" s="111">
        <v>1</v>
      </c>
      <c r="AZ8" s="111">
        <v>1</v>
      </c>
      <c r="BA8" s="112">
        <v>210</v>
      </c>
      <c r="BB8" s="113">
        <f>IF(L8=0,"",IF(BA8=0,"",(BA8/L8)))</f>
        <v>0.23809523809524</v>
      </c>
      <c r="BC8" s="112">
        <v>8</v>
      </c>
      <c r="BD8" s="114">
        <f>IFERROR(BC8/BA8,"-")</f>
        <v>0.038095238095238</v>
      </c>
      <c r="BE8" s="115">
        <v>409000</v>
      </c>
      <c r="BF8" s="116">
        <f>IFERROR(BE8/BA8,"-")</f>
        <v>1947.619047619</v>
      </c>
      <c r="BG8" s="117">
        <v>2</v>
      </c>
      <c r="BH8" s="117">
        <v>1</v>
      </c>
      <c r="BI8" s="117">
        <v>5</v>
      </c>
      <c r="BJ8" s="119">
        <v>241</v>
      </c>
      <c r="BK8" s="120">
        <f>IF(L8=0,"",IF(BJ8=0,"",(BJ8/L8)))</f>
        <v>0.27324263038549</v>
      </c>
      <c r="BL8" s="121">
        <v>20</v>
      </c>
      <c r="BM8" s="122">
        <f>IFERROR(BL8/BJ8,"-")</f>
        <v>0.08298755186722</v>
      </c>
      <c r="BN8" s="123">
        <v>1725000</v>
      </c>
      <c r="BO8" s="124">
        <f>IFERROR(BN8/BJ8,"-")</f>
        <v>7157.6763485477</v>
      </c>
      <c r="BP8" s="125">
        <v>9</v>
      </c>
      <c r="BQ8" s="125">
        <v>3</v>
      </c>
      <c r="BR8" s="125">
        <v>8</v>
      </c>
      <c r="BS8" s="126">
        <v>91</v>
      </c>
      <c r="BT8" s="127">
        <f>IF(L8=0,"",IF(BS8=0,"",(BS8/L8)))</f>
        <v>0.1031746031746</v>
      </c>
      <c r="BU8" s="128">
        <v>13</v>
      </c>
      <c r="BV8" s="129">
        <f>IFERROR(BU8/BS8,"-")</f>
        <v>0.14285714285714</v>
      </c>
      <c r="BW8" s="130">
        <v>2046000</v>
      </c>
      <c r="BX8" s="131">
        <f>IFERROR(BW8/BS8,"-")</f>
        <v>22483.516483516</v>
      </c>
      <c r="BY8" s="132">
        <v>1</v>
      </c>
      <c r="BZ8" s="132">
        <v>1</v>
      </c>
      <c r="CA8" s="132">
        <v>11</v>
      </c>
      <c r="CB8" s="133">
        <v>26</v>
      </c>
      <c r="CC8" s="134">
        <f>IF(L8=0,"",IF(CB8=0,"",(CB8/L8)))</f>
        <v>0.029478458049887</v>
      </c>
      <c r="CD8" s="135">
        <v>5</v>
      </c>
      <c r="CE8" s="136">
        <f>IFERROR(CD8/CB8,"-")</f>
        <v>0.19230769230769</v>
      </c>
      <c r="CF8" s="137">
        <v>236000</v>
      </c>
      <c r="CG8" s="138">
        <f>IFERROR(CF8/CB8,"-")</f>
        <v>9076.9230769231</v>
      </c>
      <c r="CH8" s="139"/>
      <c r="CI8" s="139">
        <v>1</v>
      </c>
      <c r="CJ8" s="139">
        <v>4</v>
      </c>
      <c r="CK8" s="140">
        <v>52</v>
      </c>
      <c r="CL8" s="141">
        <v>4476000</v>
      </c>
      <c r="CM8" s="141">
        <v>729000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101</v>
      </c>
      <c r="G11" s="40"/>
      <c r="H11" s="184"/>
      <c r="I11" s="41">
        <f>SUM(I6:I10)</f>
        <v>10244</v>
      </c>
      <c r="J11" s="41">
        <f>SUM(J6:J10)</f>
        <v>0</v>
      </c>
      <c r="K11" s="41">
        <f>SUM(K6:K10)</f>
        <v>478319</v>
      </c>
      <c r="L11" s="41">
        <f>SUM(L6:L10)</f>
        <v>4523</v>
      </c>
      <c r="M11" s="42">
        <f>IFERROR(L11/K11,"-")</f>
        <v>0.0094560324804158</v>
      </c>
      <c r="N11" s="77">
        <f>SUM(N6:N10)</f>
        <v>139</v>
      </c>
      <c r="O11" s="77">
        <f>SUM(O6:O10)</f>
        <v>1511</v>
      </c>
      <c r="P11" s="42">
        <f>IFERROR(N11/L11,"-")</f>
        <v>0.030731815166925</v>
      </c>
      <c r="Q11" s="43">
        <f>IFERROR(H11/L11,"-")</f>
        <v>0</v>
      </c>
      <c r="R11" s="44">
        <f>SUM(R6:R10)</f>
        <v>396</v>
      </c>
      <c r="S11" s="42">
        <f>IFERROR(R11/L11,"-")</f>
        <v>0.087552509396418</v>
      </c>
      <c r="T11" s="184">
        <f>SUM(T6:T10)</f>
        <v>28052800</v>
      </c>
      <c r="U11" s="184">
        <f>IFERROR(T11/L11,"-")</f>
        <v>6202.2551403935</v>
      </c>
      <c r="V11" s="184">
        <f>IFERROR(T11/R11,"-")</f>
        <v>70840.404040404</v>
      </c>
      <c r="W11" s="184">
        <f>T11-H11</f>
        <v>28052800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