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<sst xmlns="http://schemas.openxmlformats.org/spreadsheetml/2006/main" uniqueCount="102">
  <si>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</si>
  <si>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</si>
  <si>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</si>
  <si>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</si>
  <si>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</si>
  <si>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</si>
  <si>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</si>
  <si>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</si>
  <si>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</si>
  <si>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</si>
  <si>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</si>
  <si>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</si>
  <si>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</si>
  <si>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</si>
  <si>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</si>
  <si>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</si>
  <si>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</si>
  <si>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</si>
  <si>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</si>
  <si>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</si>
  <si>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</si>
  <si>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</si>
  <si>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</si>
  <si>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</si>
  <si>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</si>
  <si>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</si>
  <si>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</si>
  <si>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</si>
  <si>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</si>
  <si>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</si>
  <si>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</si>
  <si>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</si>
  <si>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</si>
  <si>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</si>
  <si>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</si>
  <si>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</si>
  <si>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</si>
  <si>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</si>
  <si>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</si>
  <si>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</si>
  <si>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</si>
  <si>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</si>
  <si>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</si>
  <si>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</si>
  <si>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</si>
  <si>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</si>
  <si>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</si>
  <si>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</si>
  <si>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</si>
  <si>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</si>
  <si>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</si>
  <si>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</si>
  <si>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</si>
  <si>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</si>
  <si>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</si>
  <si>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</si>
  <si>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</si>
  <si>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hv049</t>
  </si>
  <si>
    <t>アドライヴ</t>
  </si>
  <si>
    <t>日本文芸社</t>
  </si>
  <si>
    <t>2P_対談風_パートナー</t>
  </si>
  <si>
    <t>lp01</t>
  </si>
  <si>
    <t>週刊漫画ゴラク.1W金</t>
  </si>
  <si>
    <t>1C2P</t>
  </si>
  <si>
    <t>2月04日(金)</t>
  </si>
  <si>
    <t>hv050</t>
  </si>
  <si>
    <t>空電</t>
  </si>
  <si>
    <t>hv051</t>
  </si>
  <si>
    <t>大洋図書</t>
  </si>
  <si>
    <t>5P元祖（並木塔子さん）</t>
  </si>
  <si>
    <t>臨時増刊ラヴァーズ</t>
  </si>
  <si>
    <t>1C5P</t>
  </si>
  <si>
    <t>2月21日(月)</t>
  </si>
  <si>
    <t>hv052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</si>
  <si>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</si>
  <si>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</si>
  <si>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</si>
  <si>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</si>
  <si>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</si>
  <si>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</si>
  <si>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</si>
  <si>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</si>
  <si>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</si>
  <si>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2/1～2/28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</si>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</sst>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125000</v>
      </c>
      <c r="L6" s="80">
        <v>5</v>
      </c>
      <c r="M6" s="80">
        <v>0</v>
      </c>
      <c r="N6" s="80">
        <v>22</v>
      </c>
      <c r="O6" s="91">
        <v>2</v>
      </c>
      <c r="P6" s="92">
        <v>0</v>
      </c>
      <c r="Q6" s="93">
        <f>O6+P6</f>
        <v>2</v>
      </c>
      <c r="R6" s="81">
        <f>IFERROR(Q6/N6,"-")</f>
        <v>0.090909090909091</v>
      </c>
      <c r="S6" s="80">
        <v>0</v>
      </c>
      <c r="T6" s="80">
        <v>0</v>
      </c>
      <c r="U6" s="81">
        <f>IFERROR(T6/(Q6),"-")</f>
        <v>0</v>
      </c>
      <c r="V6" s="82">
        <f>IFERROR(K6/SUM(Q6:Q7),"-")</f>
        <v>20833.333333333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-125000</v>
      </c>
      <c r="AC6" s="85">
        <f>SUM(Y6:Y7)/SUM(K6:K7)</f>
        <v>0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/>
      <c r="AO6" s="101">
        <f>IF(Q6=0,"",IF(AN6=0,"",(AN6/Q6)))</f>
        <v>0</v>
      </c>
      <c r="AP6" s="100"/>
      <c r="AQ6" s="102" t="str">
        <f>IFERROR(AP6/AN6,"-")</f>
        <v>-</v>
      </c>
      <c r="AR6" s="103"/>
      <c r="AS6" s="104" t="str">
        <f>IFERROR(AR6/AN6,"-")</f>
        <v>-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/>
      <c r="BG6" s="113">
        <f>IF(Q6=0,"",IF(BF6=0,"",(BF6/Q6)))</f>
        <v>0</v>
      </c>
      <c r="BH6" s="112"/>
      <c r="BI6" s="114" t="str">
        <f>IFERROR(BH6/BF6,"-")</f>
        <v>-</v>
      </c>
      <c r="BJ6" s="115"/>
      <c r="BK6" s="116" t="str">
        <f>IFERROR(BJ6/BF6,"-")</f>
        <v>-</v>
      </c>
      <c r="BL6" s="117"/>
      <c r="BM6" s="117"/>
      <c r="BN6" s="117"/>
      <c r="BO6" s="119">
        <v>2</v>
      </c>
      <c r="BP6" s="120">
        <f>IF(Q6=0,"",IF(BO6=0,"",(BO6/Q6)))</f>
        <v>1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17</v>
      </c>
      <c r="M7" s="80">
        <v>12</v>
      </c>
      <c r="N7" s="80">
        <v>7</v>
      </c>
      <c r="O7" s="91">
        <v>4</v>
      </c>
      <c r="P7" s="92">
        <v>0</v>
      </c>
      <c r="Q7" s="93">
        <f>O7+P7</f>
        <v>4</v>
      </c>
      <c r="R7" s="81">
        <f>IFERROR(Q7/N7,"-")</f>
        <v>0.57142857142857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0.25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0.5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0.25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2.0133333333333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89" t="s">
        <v>72</v>
      </c>
      <c r="K8" s="181">
        <v>75000</v>
      </c>
      <c r="L8" s="80">
        <v>27</v>
      </c>
      <c r="M8" s="80">
        <v>0</v>
      </c>
      <c r="N8" s="80">
        <v>56</v>
      </c>
      <c r="O8" s="91">
        <v>6</v>
      </c>
      <c r="P8" s="92">
        <v>0</v>
      </c>
      <c r="Q8" s="93">
        <f>O8+P8</f>
        <v>6</v>
      </c>
      <c r="R8" s="81">
        <f>IFERROR(Q8/N8,"-")</f>
        <v>0.10714285714286</v>
      </c>
      <c r="S8" s="80">
        <v>0</v>
      </c>
      <c r="T8" s="80">
        <v>3</v>
      </c>
      <c r="U8" s="81">
        <f>IFERROR(T8/(Q8),"-")</f>
        <v>0.5</v>
      </c>
      <c r="V8" s="82">
        <f>IFERROR(K8/SUM(Q8:Q9),"-")</f>
        <v>2142.8571428571</v>
      </c>
      <c r="W8" s="83">
        <v>1</v>
      </c>
      <c r="X8" s="81">
        <f>IF(Q8=0,"-",W8/Q8)</f>
        <v>0.16666666666667</v>
      </c>
      <c r="Y8" s="186">
        <v>6000</v>
      </c>
      <c r="Z8" s="187">
        <f>IFERROR(Y8/Q8,"-")</f>
        <v>1000</v>
      </c>
      <c r="AA8" s="187">
        <f>IFERROR(Y8/W8,"-")</f>
        <v>6000</v>
      </c>
      <c r="AB8" s="181">
        <f>SUM(Y8:Y9)-SUM(K8:K9)</f>
        <v>76000</v>
      </c>
      <c r="AC8" s="85">
        <f>SUM(Y8:Y9)/SUM(K8:K9)</f>
        <v>2.0133333333333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>
        <v>1</v>
      </c>
      <c r="AO8" s="101">
        <f>IF(Q8=0,"",IF(AN8=0,"",(AN8/Q8)))</f>
        <v>0.16666666666667</v>
      </c>
      <c r="AP8" s="100"/>
      <c r="AQ8" s="102">
        <f>IFERROR(AP8/AN8,"-")</f>
        <v>0</v>
      </c>
      <c r="AR8" s="103"/>
      <c r="AS8" s="104">
        <f>IFERROR(AR8/AN8,"-")</f>
        <v>0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3</v>
      </c>
      <c r="BG8" s="113">
        <f>IF(Q8=0,"",IF(BF8=0,"",(BF8/Q8)))</f>
        <v>0.5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/>
      <c r="BP8" s="120">
        <f>IF(Q8=0,"",IF(BO8=0,"",(BO8/Q8)))</f>
        <v>0</v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>
        <v>2</v>
      </c>
      <c r="BY8" s="127">
        <f>IF(Q8=0,"",IF(BX8=0,"",(BX8/Q8)))</f>
        <v>0.33333333333333</v>
      </c>
      <c r="BZ8" s="128">
        <v>1</v>
      </c>
      <c r="CA8" s="129">
        <f>IFERROR(BZ8/BX8,"-")</f>
        <v>0.5</v>
      </c>
      <c r="CB8" s="130">
        <v>6000</v>
      </c>
      <c r="CC8" s="131">
        <f>IFERROR(CB8/BX8,"-")</f>
        <v>3000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6000</v>
      </c>
      <c r="CR8" s="141">
        <v>6000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160</v>
      </c>
      <c r="M9" s="80">
        <v>79</v>
      </c>
      <c r="N9" s="80">
        <v>96</v>
      </c>
      <c r="O9" s="91">
        <v>29</v>
      </c>
      <c r="P9" s="92">
        <v>0</v>
      </c>
      <c r="Q9" s="93">
        <f>O9+P9</f>
        <v>29</v>
      </c>
      <c r="R9" s="81">
        <f>IFERROR(Q9/N9,"-")</f>
        <v>0.30208333333333</v>
      </c>
      <c r="S9" s="80">
        <v>3</v>
      </c>
      <c r="T9" s="80">
        <v>4</v>
      </c>
      <c r="U9" s="81">
        <f>IFERROR(T9/(Q9),"-")</f>
        <v>0.13793103448276</v>
      </c>
      <c r="V9" s="82"/>
      <c r="W9" s="83">
        <v>2</v>
      </c>
      <c r="X9" s="81">
        <f>IF(Q9=0,"-",W9/Q9)</f>
        <v>0.068965517241379</v>
      </c>
      <c r="Y9" s="186">
        <v>145000</v>
      </c>
      <c r="Z9" s="187">
        <f>IFERROR(Y9/Q9,"-")</f>
        <v>5000</v>
      </c>
      <c r="AA9" s="187">
        <f>IFERROR(Y9/W9,"-")</f>
        <v>72500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2</v>
      </c>
      <c r="AO9" s="101">
        <f>IF(Q9=0,"",IF(AN9=0,"",(AN9/Q9)))</f>
        <v>0.068965517241379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>
        <v>3</v>
      </c>
      <c r="AX9" s="107">
        <f>IF(Q9=0,"",IF(AW9=0,"",(AW9/Q9)))</f>
        <v>0.10344827586207</v>
      </c>
      <c r="AY9" s="106"/>
      <c r="AZ9" s="108">
        <f>IFERROR(AY9/AW9,"-")</f>
        <v>0</v>
      </c>
      <c r="BA9" s="109"/>
      <c r="BB9" s="110">
        <f>IFERROR(BA9/AW9,"-")</f>
        <v>0</v>
      </c>
      <c r="BC9" s="111"/>
      <c r="BD9" s="111"/>
      <c r="BE9" s="111"/>
      <c r="BF9" s="112">
        <v>7</v>
      </c>
      <c r="BG9" s="113">
        <f>IF(Q9=0,"",IF(BF9=0,"",(BF9/Q9)))</f>
        <v>0.24137931034483</v>
      </c>
      <c r="BH9" s="112">
        <v>1</v>
      </c>
      <c r="BI9" s="114">
        <f>IFERROR(BH9/BF9,"-")</f>
        <v>0.14285714285714</v>
      </c>
      <c r="BJ9" s="115">
        <v>20000</v>
      </c>
      <c r="BK9" s="116">
        <f>IFERROR(BJ9/BF9,"-")</f>
        <v>2857.1428571429</v>
      </c>
      <c r="BL9" s="117"/>
      <c r="BM9" s="117"/>
      <c r="BN9" s="117">
        <v>1</v>
      </c>
      <c r="BO9" s="119">
        <v>8</v>
      </c>
      <c r="BP9" s="120">
        <f>IF(Q9=0,"",IF(BO9=0,"",(BO9/Q9)))</f>
        <v>0.27586206896552</v>
      </c>
      <c r="BQ9" s="121">
        <v>1</v>
      </c>
      <c r="BR9" s="122">
        <f>IFERROR(BQ9/BO9,"-")</f>
        <v>0.125</v>
      </c>
      <c r="BS9" s="123">
        <v>125000</v>
      </c>
      <c r="BT9" s="124">
        <f>IFERROR(BS9/BO9,"-")</f>
        <v>15625</v>
      </c>
      <c r="BU9" s="125"/>
      <c r="BV9" s="125"/>
      <c r="BW9" s="125">
        <v>1</v>
      </c>
      <c r="BX9" s="126">
        <v>8</v>
      </c>
      <c r="BY9" s="127">
        <f>IF(Q9=0,"",IF(BX9=0,"",(BX9/Q9)))</f>
        <v>0.27586206896552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0.03448275862069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2</v>
      </c>
      <c r="CQ9" s="141">
        <v>145000</v>
      </c>
      <c r="CR9" s="141">
        <v>125000</v>
      </c>
      <c r="CS9" s="141"/>
      <c r="CT9" s="142" t="str">
        <f>IF(AND(CR9=0,CS9=0),"",IF(AND(CR9&lt;=100000,CS9&lt;=100000),"",IF(CR9/CQ9&gt;0.7,"男高",IF(CS9/CQ9&gt;0.7,"女高",""))))</f>
        <v>男高</v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0.755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200000</v>
      </c>
      <c r="L12" s="41">
        <f>SUM(L6:L11)</f>
        <v>209</v>
      </c>
      <c r="M12" s="41">
        <f>SUM(M6:M11)</f>
        <v>91</v>
      </c>
      <c r="N12" s="41">
        <f>SUM(N6:N11)</f>
        <v>181</v>
      </c>
      <c r="O12" s="41">
        <f>SUM(O6:O11)</f>
        <v>41</v>
      </c>
      <c r="P12" s="41">
        <f>SUM(P6:P11)</f>
        <v>0</v>
      </c>
      <c r="Q12" s="41">
        <f>SUM(Q6:Q11)</f>
        <v>41</v>
      </c>
      <c r="R12" s="42">
        <f>IFERROR(Q12/N12,"-")</f>
        <v>0.22651933701657</v>
      </c>
      <c r="S12" s="77">
        <f>SUM(S6:S11)</f>
        <v>3</v>
      </c>
      <c r="T12" s="77">
        <f>SUM(T6:T11)</f>
        <v>7</v>
      </c>
      <c r="U12" s="42">
        <f>IFERROR(S12/Q12,"-")</f>
        <v>0.073170731707317</v>
      </c>
      <c r="V12" s="43">
        <f>IFERROR(K12/Q12,"-")</f>
        <v>4878.0487804878</v>
      </c>
      <c r="W12" s="44">
        <f>SUM(W6:W11)</f>
        <v>3</v>
      </c>
      <c r="X12" s="42">
        <f>IFERROR(W12/Q12,"-")</f>
        <v>0.073170731707317</v>
      </c>
      <c r="Y12" s="184">
        <f>SUM(Y6:Y11)</f>
        <v>151000</v>
      </c>
      <c r="Z12" s="184">
        <f>IFERROR(Y12/Q12,"-")</f>
        <v>3682.9268292683</v>
      </c>
      <c r="AA12" s="184">
        <f>IFERROR(Y12/W12,"-")</f>
        <v>50333.333333333</v>
      </c>
      <c r="AB12" s="184">
        <f>Y12-K12</f>
        <v>-49000</v>
      </c>
      <c r="AC12" s="46">
        <f>Y12/K12</f>
        <v>0.755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79</v>
      </c>
      <c r="C6" s="189" t="s">
        <v>80</v>
      </c>
      <c r="D6" s="189"/>
      <c r="E6" s="189" t="s">
        <v>81</v>
      </c>
      <c r="F6" s="89" t="s">
        <v>82</v>
      </c>
      <c r="G6" s="89" t="s">
        <v>83</v>
      </c>
      <c r="H6" s="181">
        <v>0</v>
      </c>
      <c r="I6" s="84">
        <v>1700</v>
      </c>
      <c r="J6" s="80">
        <v>0</v>
      </c>
      <c r="K6" s="80">
        <v>0</v>
      </c>
      <c r="L6" s="80">
        <v>0</v>
      </c>
      <c r="M6" s="93">
        <v>0</v>
      </c>
      <c r="N6" s="144">
        <v>0</v>
      </c>
      <c r="O6" s="81" t="str">
        <f>IFERROR(M6/L6,"-")</f>
        <v>-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84</v>
      </c>
      <c r="C7" s="189" t="s">
        <v>80</v>
      </c>
      <c r="D7" s="189"/>
      <c r="E7" s="189" t="s">
        <v>81</v>
      </c>
      <c r="F7" s="89" t="s">
        <v>85</v>
      </c>
      <c r="G7" s="89" t="s">
        <v>83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86</v>
      </c>
      <c r="C8" s="189" t="s">
        <v>80</v>
      </c>
      <c r="D8" s="189"/>
      <c r="E8" s="189" t="s">
        <v>81</v>
      </c>
      <c r="F8" s="89" t="s">
        <v>87</v>
      </c>
      <c r="G8" s="89" t="s">
        <v>83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88</v>
      </c>
      <c r="C9" s="189" t="s">
        <v>80</v>
      </c>
      <c r="D9" s="189"/>
      <c r="E9" s="189" t="s">
        <v>81</v>
      </c>
      <c r="F9" s="89" t="s">
        <v>89</v>
      </c>
      <c r="G9" s="89" t="s">
        <v>83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90</v>
      </c>
      <c r="C10" s="189" t="s">
        <v>80</v>
      </c>
      <c r="D10" s="189"/>
      <c r="E10" s="189" t="s">
        <v>81</v>
      </c>
      <c r="F10" s="89" t="s">
        <v>91</v>
      </c>
      <c r="G10" s="89" t="s">
        <v>83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92</v>
      </c>
      <c r="G13" s="40"/>
      <c r="H13" s="184"/>
      <c r="I13" s="45"/>
      <c r="J13" s="41">
        <f>SUM(J6:J12)</f>
        <v>0</v>
      </c>
      <c r="K13" s="41">
        <f>SUM(K6:K12)</f>
        <v>0</v>
      </c>
      <c r="L13" s="41">
        <f>SUM(L6:L12)</f>
        <v>0</v>
      </c>
      <c r="M13" s="41">
        <f>SUM(M6:M12)</f>
        <v>0</v>
      </c>
      <c r="N13" s="41">
        <f>SUM(N6:N12)</f>
        <v>0</v>
      </c>
      <c r="O13" s="42" t="str">
        <f>IFERROR(M13/L13,"-")</f>
        <v>-</v>
      </c>
      <c r="P13" s="77">
        <f>SUM(P6:P12)</f>
        <v>0</v>
      </c>
      <c r="Q13" s="77">
        <f>SUM(Q6:Q12)</f>
        <v>0</v>
      </c>
      <c r="R13" s="42" t="str">
        <f>IFERROR(P13/M13,"-")</f>
        <v>-</v>
      </c>
      <c r="S13" s="43" t="str">
        <f>IFERROR(H13/M13,"-")</f>
        <v>-</v>
      </c>
      <c r="T13" s="44">
        <f>SUM(T6:T12)</f>
        <v>0</v>
      </c>
      <c r="U13" s="42" t="str">
        <f>IFERROR(T13/M13,"-")</f>
        <v>-</v>
      </c>
      <c r="V13" s="184">
        <f>SUM(V6:V12)</f>
        <v>0</v>
      </c>
      <c r="W13" s="184" t="str">
        <f>IFERROR(V13/M13,"-")</f>
        <v>-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1.5677003388396</v>
      </c>
      <c r="B6" s="189" t="s">
        <v>94</v>
      </c>
      <c r="C6" s="189" t="s">
        <v>95</v>
      </c>
      <c r="D6" s="189"/>
      <c r="E6" s="189"/>
      <c r="F6" s="89" t="s">
        <v>96</v>
      </c>
      <c r="G6" s="89" t="s">
        <v>83</v>
      </c>
      <c r="H6" s="181">
        <v>10275953</v>
      </c>
      <c r="I6" s="80">
        <v>7777</v>
      </c>
      <c r="J6" s="80">
        <v>0</v>
      </c>
      <c r="K6" s="80">
        <v>377848</v>
      </c>
      <c r="L6" s="93">
        <v>3530</v>
      </c>
      <c r="M6" s="81">
        <f>IFERROR(L6/K6,"-")</f>
        <v>0.0093423810632847</v>
      </c>
      <c r="N6" s="80">
        <v>123</v>
      </c>
      <c r="O6" s="80">
        <v>1252</v>
      </c>
      <c r="P6" s="81">
        <f>IFERROR(N6/(L6),"-")</f>
        <v>0.034844192634561</v>
      </c>
      <c r="Q6" s="82">
        <f>IFERROR(H6/SUM(L6:L6),"-")</f>
        <v>2911.0348441926</v>
      </c>
      <c r="R6" s="83">
        <v>314</v>
      </c>
      <c r="S6" s="81">
        <f>IF(L6=0,"-",R6/L6)</f>
        <v>0.088951841359773</v>
      </c>
      <c r="T6" s="186">
        <v>16109615</v>
      </c>
      <c r="U6" s="187">
        <f>IFERROR(T6/L6,"-")</f>
        <v>4563.6303116147</v>
      </c>
      <c r="V6" s="187">
        <f>IFERROR(T6/R6,"-")</f>
        <v>51304.506369427</v>
      </c>
      <c r="W6" s="181">
        <f>SUM(T6:T6)-SUM(H6:H6)</f>
        <v>5833662</v>
      </c>
      <c r="X6" s="85">
        <f>SUM(T6:T6)/SUM(H6:H6)</f>
        <v>1.5677003388396</v>
      </c>
      <c r="Y6" s="78"/>
      <c r="Z6" s="94"/>
      <c r="AA6" s="95">
        <f>IF(L6=0,"",IF(Z6=0,"",(Z6/L6)))</f>
        <v>0</v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>
        <v>11</v>
      </c>
      <c r="AJ6" s="101">
        <f>IF(L6=0,"",IF(AI6=0,"",(AI6/L6)))</f>
        <v>0.0031161473087819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60</v>
      </c>
      <c r="AS6" s="107">
        <f>IF(L6=0,"",IF(AR6=0,"",(AR6/L6)))</f>
        <v>0.01699716713881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162</v>
      </c>
      <c r="BB6" s="113">
        <f>IF(L6=0,"",IF(BA6=0,"",(BA6/L6)))</f>
        <v>0.045892351274788</v>
      </c>
      <c r="BC6" s="112">
        <v>11</v>
      </c>
      <c r="BD6" s="114">
        <f>IFERROR(BC6/BA6,"-")</f>
        <v>0.067901234567901</v>
      </c>
      <c r="BE6" s="115">
        <v>263000</v>
      </c>
      <c r="BF6" s="116">
        <f>IFERROR(BE6/BA6,"-")</f>
        <v>1623.4567901235</v>
      </c>
      <c r="BG6" s="117">
        <v>5</v>
      </c>
      <c r="BH6" s="117">
        <v>1</v>
      </c>
      <c r="BI6" s="117">
        <v>5</v>
      </c>
      <c r="BJ6" s="119">
        <v>2169</v>
      </c>
      <c r="BK6" s="120">
        <f>IF(L6=0,"",IF(BJ6=0,"",(BJ6/L6)))</f>
        <v>0.61444759206799</v>
      </c>
      <c r="BL6" s="121">
        <v>169</v>
      </c>
      <c r="BM6" s="122">
        <f>IFERROR(BL6/BJ6,"-")</f>
        <v>0.077916090364223</v>
      </c>
      <c r="BN6" s="123">
        <v>5857000</v>
      </c>
      <c r="BO6" s="124">
        <f>IFERROR(BN6/BJ6,"-")</f>
        <v>2700.3227293684</v>
      </c>
      <c r="BP6" s="125">
        <v>75</v>
      </c>
      <c r="BQ6" s="125">
        <v>27</v>
      </c>
      <c r="BR6" s="125">
        <v>67</v>
      </c>
      <c r="BS6" s="126">
        <v>926</v>
      </c>
      <c r="BT6" s="127">
        <f>IF(L6=0,"",IF(BS6=0,"",(BS6/L6)))</f>
        <v>0.26232294617564</v>
      </c>
      <c r="BU6" s="128">
        <v>104</v>
      </c>
      <c r="BV6" s="129">
        <f>IFERROR(BU6/BS6,"-")</f>
        <v>0.11231101511879</v>
      </c>
      <c r="BW6" s="130">
        <v>4386000</v>
      </c>
      <c r="BX6" s="131">
        <f>IFERROR(BW6/BS6,"-")</f>
        <v>4736.5010799136</v>
      </c>
      <c r="BY6" s="132">
        <v>44</v>
      </c>
      <c r="BZ6" s="132">
        <v>9</v>
      </c>
      <c r="CA6" s="132">
        <v>51</v>
      </c>
      <c r="CB6" s="133">
        <v>202</v>
      </c>
      <c r="CC6" s="134">
        <f>IF(L6=0,"",IF(CB6=0,"",(CB6/L6)))</f>
        <v>0.057223796033994</v>
      </c>
      <c r="CD6" s="135">
        <v>30</v>
      </c>
      <c r="CE6" s="136">
        <f>IFERROR(CD6/CB6,"-")</f>
        <v>0.14851485148515</v>
      </c>
      <c r="CF6" s="137">
        <v>5603615</v>
      </c>
      <c r="CG6" s="138">
        <f>IFERROR(CF6/CB6,"-")</f>
        <v>27740.668316832</v>
      </c>
      <c r="CH6" s="139">
        <v>6</v>
      </c>
      <c r="CI6" s="139">
        <v>3</v>
      </c>
      <c r="CJ6" s="139">
        <v>21</v>
      </c>
      <c r="CK6" s="140">
        <v>314</v>
      </c>
      <c r="CL6" s="141">
        <v>16109615</v>
      </c>
      <c r="CM6" s="141">
        <v>3070000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97</v>
      </c>
      <c r="C7" s="189" t="s">
        <v>95</v>
      </c>
      <c r="D7" s="189"/>
      <c r="E7" s="189"/>
      <c r="F7" s="89" t="s">
        <v>98</v>
      </c>
      <c r="G7" s="89" t="s">
        <v>83</v>
      </c>
      <c r="H7" s="181">
        <v>0</v>
      </c>
      <c r="I7" s="80">
        <v>0</v>
      </c>
      <c r="J7" s="80">
        <v>0</v>
      </c>
      <c r="K7" s="80">
        <v>0</v>
      </c>
      <c r="L7" s="93">
        <v>0</v>
      </c>
      <c r="M7" s="81" t="str">
        <f>IFERROR(L7/K7,"-")</f>
        <v>-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0.85316856702481</v>
      </c>
      <c r="B8" s="189" t="s">
        <v>99</v>
      </c>
      <c r="C8" s="189" t="s">
        <v>95</v>
      </c>
      <c r="D8" s="189"/>
      <c r="E8" s="189"/>
      <c r="F8" s="89" t="s">
        <v>100</v>
      </c>
      <c r="G8" s="89" t="s">
        <v>83</v>
      </c>
      <c r="H8" s="181">
        <v>1781594</v>
      </c>
      <c r="I8" s="80">
        <v>1799</v>
      </c>
      <c r="J8" s="80">
        <v>0</v>
      </c>
      <c r="K8" s="80">
        <v>33076</v>
      </c>
      <c r="L8" s="93">
        <v>758</v>
      </c>
      <c r="M8" s="81">
        <f>IFERROR(L8/K8,"-")</f>
        <v>0.022916918611682</v>
      </c>
      <c r="N8" s="80">
        <v>19</v>
      </c>
      <c r="O8" s="80">
        <v>318</v>
      </c>
      <c r="P8" s="81">
        <f>IFERROR(N8/(L8),"-")</f>
        <v>0.025065963060686</v>
      </c>
      <c r="Q8" s="82">
        <f>IFERROR(H8/SUM(L8:L8),"-")</f>
        <v>2350.3878627968</v>
      </c>
      <c r="R8" s="83">
        <v>61</v>
      </c>
      <c r="S8" s="81">
        <f>IF(L8=0,"-",R8/L8)</f>
        <v>0.080474934036939</v>
      </c>
      <c r="T8" s="186">
        <v>1520000</v>
      </c>
      <c r="U8" s="187">
        <f>IFERROR(T8/L8,"-")</f>
        <v>2005.2770448549</v>
      </c>
      <c r="V8" s="187">
        <f>IFERROR(T8/R8,"-")</f>
        <v>24918.032786885</v>
      </c>
      <c r="W8" s="181">
        <f>SUM(T8:T8)-SUM(H8:H8)</f>
        <v>-261594</v>
      </c>
      <c r="X8" s="85">
        <f>SUM(T8:T8)/SUM(H8:H8)</f>
        <v>0.85316856702481</v>
      </c>
      <c r="Y8" s="78"/>
      <c r="Z8" s="94">
        <v>29</v>
      </c>
      <c r="AA8" s="95">
        <f>IF(L8=0,"",IF(Z8=0,"",(Z8/L8)))</f>
        <v>0.038258575197889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127</v>
      </c>
      <c r="AJ8" s="101">
        <f>IF(L8=0,"",IF(AI8=0,"",(AI8/L8)))</f>
        <v>0.16754617414248</v>
      </c>
      <c r="AK8" s="100">
        <v>3</v>
      </c>
      <c r="AL8" s="102">
        <f>IFERROR(AK8/AI8,"-")</f>
        <v>0.023622047244094</v>
      </c>
      <c r="AM8" s="103">
        <v>14000</v>
      </c>
      <c r="AN8" s="104">
        <f>IFERROR(AM8/AI8,"-")</f>
        <v>110.23622047244</v>
      </c>
      <c r="AO8" s="105">
        <v>2</v>
      </c>
      <c r="AP8" s="105">
        <v>1</v>
      </c>
      <c r="AQ8" s="105"/>
      <c r="AR8" s="106">
        <v>88</v>
      </c>
      <c r="AS8" s="107">
        <f>IF(L8=0,"",IF(AR8=0,"",(AR8/L8)))</f>
        <v>0.11609498680739</v>
      </c>
      <c r="AT8" s="106">
        <v>3</v>
      </c>
      <c r="AU8" s="108">
        <f>IFERROR(AT8/AR8,"-")</f>
        <v>0.034090909090909</v>
      </c>
      <c r="AV8" s="109">
        <v>17000</v>
      </c>
      <c r="AW8" s="110">
        <f>IFERROR(AV8/AR8,"-")</f>
        <v>193.18181818182</v>
      </c>
      <c r="AX8" s="111">
        <v>2</v>
      </c>
      <c r="AY8" s="111"/>
      <c r="AZ8" s="111">
        <v>1</v>
      </c>
      <c r="BA8" s="112">
        <v>159</v>
      </c>
      <c r="BB8" s="113">
        <f>IF(L8=0,"",IF(BA8=0,"",(BA8/L8)))</f>
        <v>0.20976253298153</v>
      </c>
      <c r="BC8" s="112">
        <v>7</v>
      </c>
      <c r="BD8" s="114">
        <f>IFERROR(BC8/BA8,"-")</f>
        <v>0.044025157232704</v>
      </c>
      <c r="BE8" s="115">
        <v>91000</v>
      </c>
      <c r="BF8" s="116">
        <f>IFERROR(BE8/BA8,"-")</f>
        <v>572.32704402516</v>
      </c>
      <c r="BG8" s="117">
        <v>2</v>
      </c>
      <c r="BH8" s="117"/>
      <c r="BI8" s="117">
        <v>5</v>
      </c>
      <c r="BJ8" s="119">
        <v>217</v>
      </c>
      <c r="BK8" s="120">
        <f>IF(L8=0,"",IF(BJ8=0,"",(BJ8/L8)))</f>
        <v>0.28627968337731</v>
      </c>
      <c r="BL8" s="121">
        <v>23</v>
      </c>
      <c r="BM8" s="122">
        <f>IFERROR(BL8/BJ8,"-")</f>
        <v>0.10599078341014</v>
      </c>
      <c r="BN8" s="123">
        <v>413000</v>
      </c>
      <c r="BO8" s="124">
        <f>IFERROR(BN8/BJ8,"-")</f>
        <v>1903.2258064516</v>
      </c>
      <c r="BP8" s="125">
        <v>11</v>
      </c>
      <c r="BQ8" s="125">
        <v>1</v>
      </c>
      <c r="BR8" s="125">
        <v>11</v>
      </c>
      <c r="BS8" s="126">
        <v>122</v>
      </c>
      <c r="BT8" s="127">
        <f>IF(L8=0,"",IF(BS8=0,"",(BS8/L8)))</f>
        <v>0.16094986807388</v>
      </c>
      <c r="BU8" s="128">
        <v>20</v>
      </c>
      <c r="BV8" s="129">
        <f>IFERROR(BU8/BS8,"-")</f>
        <v>0.16393442622951</v>
      </c>
      <c r="BW8" s="130">
        <v>955000</v>
      </c>
      <c r="BX8" s="131">
        <f>IFERROR(BW8/BS8,"-")</f>
        <v>7827.868852459</v>
      </c>
      <c r="BY8" s="132">
        <v>9</v>
      </c>
      <c r="BZ8" s="132">
        <v>4</v>
      </c>
      <c r="CA8" s="132">
        <v>7</v>
      </c>
      <c r="CB8" s="133">
        <v>16</v>
      </c>
      <c r="CC8" s="134">
        <f>IF(L8=0,"",IF(CB8=0,"",(CB8/L8)))</f>
        <v>0.021108179419525</v>
      </c>
      <c r="CD8" s="135">
        <v>5</v>
      </c>
      <c r="CE8" s="136">
        <f>IFERROR(CD8/CB8,"-")</f>
        <v>0.3125</v>
      </c>
      <c r="CF8" s="137">
        <v>30000</v>
      </c>
      <c r="CG8" s="138">
        <f>IFERROR(CF8/CB8,"-")</f>
        <v>1875</v>
      </c>
      <c r="CH8" s="139">
        <v>3</v>
      </c>
      <c r="CI8" s="139">
        <v>1</v>
      </c>
      <c r="CJ8" s="139">
        <v>1</v>
      </c>
      <c r="CK8" s="140">
        <v>61</v>
      </c>
      <c r="CL8" s="141">
        <v>1520000</v>
      </c>
      <c r="CM8" s="141">
        <v>660000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101</v>
      </c>
      <c r="G11" s="40"/>
      <c r="H11" s="184"/>
      <c r="I11" s="41">
        <f>SUM(I6:I10)</f>
        <v>9576</v>
      </c>
      <c r="J11" s="41">
        <f>SUM(J6:J10)</f>
        <v>0</v>
      </c>
      <c r="K11" s="41">
        <f>SUM(K6:K10)</f>
        <v>410924</v>
      </c>
      <c r="L11" s="41">
        <f>SUM(L6:L10)</f>
        <v>4288</v>
      </c>
      <c r="M11" s="42">
        <f>IFERROR(L11/K11,"-")</f>
        <v>0.010435019614333</v>
      </c>
      <c r="N11" s="77">
        <f>SUM(N6:N10)</f>
        <v>142</v>
      </c>
      <c r="O11" s="77">
        <f>SUM(O6:O10)</f>
        <v>1570</v>
      </c>
      <c r="P11" s="42">
        <f>IFERROR(N11/L11,"-")</f>
        <v>0.033115671641791</v>
      </c>
      <c r="Q11" s="43">
        <f>IFERROR(H11/L11,"-")</f>
        <v>0</v>
      </c>
      <c r="R11" s="44">
        <f>SUM(R6:R10)</f>
        <v>375</v>
      </c>
      <c r="S11" s="42">
        <f>IFERROR(R11/L11,"-")</f>
        <v>0.087453358208955</v>
      </c>
      <c r="T11" s="184">
        <f>SUM(T6:T10)</f>
        <v>17629615</v>
      </c>
      <c r="U11" s="184">
        <f>IFERROR(T11/L11,"-")</f>
        <v>4111.3840951493</v>
      </c>
      <c r="V11" s="184">
        <f>IFERROR(T11/R11,"-")</f>
        <v>47012.306666667</v>
      </c>
      <c r="W11" s="184">
        <f>T11-H11</f>
        <v>17629615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