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<sst xmlns="http://schemas.openxmlformats.org/spreadsheetml/2006/main" uniqueCount="82">
  <si>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</si>
  <si>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</si>
  <si>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</si>
  <si>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</si>
  <si>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</si>
  <si>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</si>
  <si>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</si>
  <si>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</si>
  <si>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</si>
  <si>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</si>
  <si>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</si>
  <si>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</si>
  <si>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</si>
  <si>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</si>
  <si>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</si>
  <si>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</si>
  <si>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</si>
  <si>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</si>
  <si>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</si>
  <si>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</si>
  <si>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</si>
  <si>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</si>
  <si>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</si>
  <si>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</si>
  <si>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11月</t>
  </si>
  <si>
    <t>パートナー</t>
  </si>
  <si>
    <t>最終更新日</t>
  </si>
  <si>
    <t>02月28日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</si>
  <si>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</si>
  <si>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</si>
  <si>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</si>
  <si>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</si>
  <si>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</si>
  <si>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</si>
  <si>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</si>
  <si>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</si>
  <si>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</si>
  <si>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</si>
  <si>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</si>
  <si>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</si>
  <si>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</si>
  <si>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</si>
  <si>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</si>
  <si>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</si>
  <si>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</si>
  <si>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</si>
  <si>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</si>
  <si>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</si>
  <si>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</si>
  <si>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</si>
  <si>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</si>
  <si>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</si>
  <si>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</si>
  <si>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</si>
  <si>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</si>
  <si>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</si>
  <si>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</si>
  <si>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</si>
  <si>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</si>
  <si>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</si>
  <si>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hv039</t>
  </si>
  <si>
    <t>大洋図書</t>
  </si>
  <si>
    <t>2Pスポーツ新聞_v01_パートナー(エロ)</t>
  </si>
  <si>
    <t>lp01</t>
  </si>
  <si>
    <t>実話ナックルズGOLD</t>
  </si>
  <si>
    <t>1C2P</t>
  </si>
  <si>
    <t>11月08日(月)</t>
  </si>
  <si>
    <t>hv040</t>
  </si>
  <si>
    <t>空電</t>
  </si>
  <si>
    <t>hv041</t>
  </si>
  <si>
    <t>2P_対談風_パートナー</t>
  </si>
  <si>
    <t>別冊ラヴァーズ</t>
  </si>
  <si>
    <t>11月19日(金)</t>
  </si>
  <si>
    <t>hv042</t>
  </si>
  <si>
    <t>hv037</t>
  </si>
  <si>
    <t>日本ジャーナル出版</t>
  </si>
  <si>
    <t>1Pスポーツ新聞_パートナー（大浦真奈美さん）</t>
  </si>
  <si>
    <t>週刊実話増刊「実話ザ・タブー」</t>
  </si>
  <si>
    <t>表4　4C1P</t>
  </si>
  <si>
    <t>11月24日(水)</t>
  </si>
  <si>
    <t>hv038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</si>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</sst>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6</v>
      </c>
      <c r="D6" s="195">
        <v>210000</v>
      </c>
      <c r="E6" s="81">
        <v>184</v>
      </c>
      <c r="F6" s="81">
        <v>95</v>
      </c>
      <c r="G6" s="81">
        <v>220</v>
      </c>
      <c r="H6" s="91">
        <v>60</v>
      </c>
      <c r="I6" s="92">
        <v>2</v>
      </c>
      <c r="J6" s="145">
        <f>H6+I6</f>
        <v>62</v>
      </c>
      <c r="K6" s="82">
        <f>IFERROR(J6/G6,"-")</f>
        <v>0.28181818181818</v>
      </c>
      <c r="L6" s="81">
        <v>3</v>
      </c>
      <c r="M6" s="81">
        <v>14</v>
      </c>
      <c r="N6" s="82">
        <f>IFERROR(L6/J6,"-")</f>
        <v>0.048387096774194</v>
      </c>
      <c r="O6" s="83">
        <f>IFERROR(D6/J6,"-")</f>
        <v>3387.0967741935</v>
      </c>
      <c r="P6" s="84">
        <v>5</v>
      </c>
      <c r="Q6" s="82">
        <f>IFERROR(P6/J6,"-")</f>
        <v>0.080645161290323</v>
      </c>
      <c r="R6" s="200">
        <v>209000</v>
      </c>
      <c r="S6" s="201">
        <f>IFERROR(R6/J6,"-")</f>
        <v>3370.9677419355</v>
      </c>
      <c r="T6" s="201">
        <f>IFERROR(R6/P6,"-")</f>
        <v>41800</v>
      </c>
      <c r="U6" s="195">
        <f>IFERROR(R6-D6,"-")</f>
        <v>-1000</v>
      </c>
      <c r="V6" s="85">
        <f>R6/D6</f>
        <v>0.9952380952381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210000</v>
      </c>
      <c r="E9" s="41">
        <f>SUM(E6:E7)</f>
        <v>184</v>
      </c>
      <c r="F9" s="41">
        <f>SUM(F6:F7)</f>
        <v>95</v>
      </c>
      <c r="G9" s="41">
        <f>SUM(G6:G7)</f>
        <v>220</v>
      </c>
      <c r="H9" s="41">
        <f>SUM(H6:H7)</f>
        <v>60</v>
      </c>
      <c r="I9" s="41">
        <f>SUM(I6:I7)</f>
        <v>2</v>
      </c>
      <c r="J9" s="41">
        <f>SUM(J6:J7)</f>
        <v>62</v>
      </c>
      <c r="K9" s="42">
        <f>IFERROR(J9/G9,"-")</f>
        <v>0.28181818181818</v>
      </c>
      <c r="L9" s="78">
        <f>SUM(L6:L7)</f>
        <v>3</v>
      </c>
      <c r="M9" s="78">
        <f>SUM(M6:M7)</f>
        <v>14</v>
      </c>
      <c r="N9" s="42">
        <f>IFERROR(L9/J9,"-")</f>
        <v>0.048387096774194</v>
      </c>
      <c r="O9" s="43">
        <f>IFERROR(D9/J9,"-")</f>
        <v>3387.0967741935</v>
      </c>
      <c r="P9" s="44">
        <f>SUM(P6:P7)</f>
        <v>5</v>
      </c>
      <c r="Q9" s="42">
        <f>IFERROR(P9/J9,"-")</f>
        <v>0.080645161290323</v>
      </c>
      <c r="R9" s="45">
        <f>SUM(R6:R7)</f>
        <v>209000</v>
      </c>
      <c r="S9" s="45">
        <f>IFERROR(R9/J9,"-")</f>
        <v>3370.9677419355</v>
      </c>
      <c r="T9" s="45">
        <f>IFERROR(R9/P9,"-")</f>
        <v>41800</v>
      </c>
      <c r="U9" s="46">
        <f>SUM(U6:U7)</f>
        <v>-1000</v>
      </c>
      <c r="V9" s="47">
        <f>IFERROR(R9/D9,"-")</f>
        <v>0.9952380952381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0.066666666666667</v>
      </c>
      <c r="B6" s="203" t="s">
        <v>60</v>
      </c>
      <c r="C6" s="203" t="s">
        <v>61</v>
      </c>
      <c r="D6" s="203" t="s">
        <v>62</v>
      </c>
      <c r="E6" s="203"/>
      <c r="F6" s="203" t="s">
        <v>63</v>
      </c>
      <c r="G6" s="203" t="s">
        <v>64</v>
      </c>
      <c r="H6" s="90" t="s">
        <v>65</v>
      </c>
      <c r="I6" s="90" t="s">
        <v>66</v>
      </c>
      <c r="J6" s="188">
        <v>45000</v>
      </c>
      <c r="K6" s="81">
        <v>14</v>
      </c>
      <c r="L6" s="81">
        <v>0</v>
      </c>
      <c r="M6" s="81">
        <v>31</v>
      </c>
      <c r="N6" s="91">
        <v>6</v>
      </c>
      <c r="O6" s="92">
        <v>0</v>
      </c>
      <c r="P6" s="93">
        <f>N6+O6</f>
        <v>6</v>
      </c>
      <c r="Q6" s="82">
        <f>IFERROR(P6/M6,"-")</f>
        <v>0.19354838709677</v>
      </c>
      <c r="R6" s="81">
        <v>1</v>
      </c>
      <c r="S6" s="81">
        <v>3</v>
      </c>
      <c r="T6" s="82">
        <f>IFERROR(S6/(O6+P6),"-")</f>
        <v>0.5</v>
      </c>
      <c r="U6" s="182">
        <f>IFERROR(J6/SUM(P6:P7),"-")</f>
        <v>3461.5384615385</v>
      </c>
      <c r="V6" s="84">
        <v>1</v>
      </c>
      <c r="W6" s="82">
        <f>IF(P6=0,"-",V6/P6)</f>
        <v>0.16666666666667</v>
      </c>
      <c r="X6" s="186">
        <v>3000</v>
      </c>
      <c r="Y6" s="187">
        <f>IFERROR(X6/P6,"-")</f>
        <v>500</v>
      </c>
      <c r="Z6" s="187">
        <f>IFERROR(X6/V6,"-")</f>
        <v>3000</v>
      </c>
      <c r="AA6" s="188">
        <f>SUM(X6:X7)-SUM(J6:J7)</f>
        <v>-42000</v>
      </c>
      <c r="AB6" s="85">
        <f>SUM(X6:X7)/SUM(J6:J7)</f>
        <v>0.066666666666667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0.16666666666667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3</v>
      </c>
      <c r="BF6" s="113">
        <f>IF(P6=0,"",IF(BE6=0,"",(BE6/P6)))</f>
        <v>0.5</v>
      </c>
      <c r="BG6" s="112">
        <v>1</v>
      </c>
      <c r="BH6" s="114">
        <f>IFERROR(BG6/BE6,"-")</f>
        <v>0.33333333333333</v>
      </c>
      <c r="BI6" s="115">
        <v>3000</v>
      </c>
      <c r="BJ6" s="116">
        <f>IFERROR(BI6/BE6,"-")</f>
        <v>1000</v>
      </c>
      <c r="BK6" s="117">
        <v>1</v>
      </c>
      <c r="BL6" s="117"/>
      <c r="BM6" s="117"/>
      <c r="BN6" s="119">
        <v>2</v>
      </c>
      <c r="BO6" s="120">
        <f>IF(P6=0,"",IF(BN6=0,"",(BN6/P6)))</f>
        <v>0.33333333333333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3000</v>
      </c>
      <c r="CQ6" s="141">
        <v>3000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/>
      <c r="E7" s="203"/>
      <c r="F7" s="203" t="s">
        <v>68</v>
      </c>
      <c r="G7" s="203"/>
      <c r="H7" s="90"/>
      <c r="I7" s="90"/>
      <c r="J7" s="188"/>
      <c r="K7" s="81">
        <v>37</v>
      </c>
      <c r="L7" s="81">
        <v>20</v>
      </c>
      <c r="M7" s="81">
        <v>28</v>
      </c>
      <c r="N7" s="91">
        <v>6</v>
      </c>
      <c r="O7" s="92">
        <v>1</v>
      </c>
      <c r="P7" s="93">
        <f>N7+O7</f>
        <v>7</v>
      </c>
      <c r="Q7" s="82">
        <f>IFERROR(P7/M7,"-")</f>
        <v>0.25</v>
      </c>
      <c r="R7" s="81">
        <v>0</v>
      </c>
      <c r="S7" s="81">
        <v>0</v>
      </c>
      <c r="T7" s="82">
        <f>IFERROR(S7/(O7+P7),"-")</f>
        <v>0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3</v>
      </c>
      <c r="BO7" s="120">
        <f>IF(P7=0,"",IF(BN7=0,"",(BN7/P7)))</f>
        <v>0.42857142857143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3</v>
      </c>
      <c r="BX7" s="127">
        <f>IF(P7=0,"",IF(BW7=0,"",(BW7/P7)))</f>
        <v>0.42857142857143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1</v>
      </c>
      <c r="CG7" s="134">
        <f>IF(P7=0,"",IF(CF7=0,"",(CF7/P7)))</f>
        <v>0.14285714285714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1.15</v>
      </c>
      <c r="B8" s="203" t="s">
        <v>69</v>
      </c>
      <c r="C8" s="203" t="s">
        <v>61</v>
      </c>
      <c r="D8" s="203" t="s">
        <v>70</v>
      </c>
      <c r="E8" s="203"/>
      <c r="F8" s="203" t="s">
        <v>63</v>
      </c>
      <c r="G8" s="203" t="s">
        <v>71</v>
      </c>
      <c r="H8" s="90" t="s">
        <v>65</v>
      </c>
      <c r="I8" s="90" t="s">
        <v>72</v>
      </c>
      <c r="J8" s="188">
        <v>40000</v>
      </c>
      <c r="K8" s="81">
        <v>16</v>
      </c>
      <c r="L8" s="81">
        <v>0</v>
      </c>
      <c r="M8" s="81">
        <v>44</v>
      </c>
      <c r="N8" s="91">
        <v>6</v>
      </c>
      <c r="O8" s="92">
        <v>1</v>
      </c>
      <c r="P8" s="93">
        <f>N8+O8</f>
        <v>7</v>
      </c>
      <c r="Q8" s="82">
        <f>IFERROR(P8/M8,"-")</f>
        <v>0.15909090909091</v>
      </c>
      <c r="R8" s="81">
        <v>0</v>
      </c>
      <c r="S8" s="81">
        <v>3</v>
      </c>
      <c r="T8" s="82">
        <f>IFERROR(S8/(O8+P8),"-")</f>
        <v>0.375</v>
      </c>
      <c r="U8" s="182">
        <f>IFERROR(J8/SUM(P8:P9),"-")</f>
        <v>1666.6666666667</v>
      </c>
      <c r="V8" s="84">
        <v>1</v>
      </c>
      <c r="W8" s="82">
        <f>IF(P8=0,"-",V8/P8)</f>
        <v>0.14285714285714</v>
      </c>
      <c r="X8" s="186">
        <v>41000</v>
      </c>
      <c r="Y8" s="187">
        <f>IFERROR(X8/P8,"-")</f>
        <v>5857.1428571429</v>
      </c>
      <c r="Z8" s="187">
        <f>IFERROR(X8/V8,"-")</f>
        <v>41000</v>
      </c>
      <c r="AA8" s="188">
        <f>SUM(X8:X9)-SUM(J8:J9)</f>
        <v>6000</v>
      </c>
      <c r="AB8" s="85">
        <f>SUM(X8:X9)/SUM(J8:J9)</f>
        <v>1.15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2</v>
      </c>
      <c r="BF8" s="113">
        <f>IF(P8=0,"",IF(BE8=0,"",(BE8/P8)))</f>
        <v>0.28571428571429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5</v>
      </c>
      <c r="BO8" s="120">
        <f>IF(P8=0,"",IF(BN8=0,"",(BN8/P8)))</f>
        <v>0.71428571428571</v>
      </c>
      <c r="BP8" s="121">
        <v>1</v>
      </c>
      <c r="BQ8" s="122">
        <f>IFERROR(BP8/BN8,"-")</f>
        <v>0.2</v>
      </c>
      <c r="BR8" s="123">
        <v>41000</v>
      </c>
      <c r="BS8" s="124">
        <f>IFERROR(BR8/BN8,"-")</f>
        <v>8200</v>
      </c>
      <c r="BT8" s="125"/>
      <c r="BU8" s="125"/>
      <c r="BV8" s="125">
        <v>1</v>
      </c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41000</v>
      </c>
      <c r="CQ8" s="141">
        <v>41000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73</v>
      </c>
      <c r="C9" s="203"/>
      <c r="D9" s="203"/>
      <c r="E9" s="203"/>
      <c r="F9" s="203" t="s">
        <v>68</v>
      </c>
      <c r="G9" s="203"/>
      <c r="H9" s="90"/>
      <c r="I9" s="90"/>
      <c r="J9" s="188"/>
      <c r="K9" s="81">
        <v>45</v>
      </c>
      <c r="L9" s="81">
        <v>33</v>
      </c>
      <c r="M9" s="81">
        <v>32</v>
      </c>
      <c r="N9" s="91">
        <v>17</v>
      </c>
      <c r="O9" s="92">
        <v>0</v>
      </c>
      <c r="P9" s="93">
        <f>N9+O9</f>
        <v>17</v>
      </c>
      <c r="Q9" s="82">
        <f>IFERROR(P9/M9,"-")</f>
        <v>0.53125</v>
      </c>
      <c r="R9" s="81">
        <v>0</v>
      </c>
      <c r="S9" s="81">
        <v>2</v>
      </c>
      <c r="T9" s="82">
        <f>IFERROR(S9/(O9+P9),"-")</f>
        <v>0.11764705882353</v>
      </c>
      <c r="U9" s="182"/>
      <c r="V9" s="84">
        <v>1</v>
      </c>
      <c r="W9" s="82">
        <f>IF(P9=0,"-",V9/P9)</f>
        <v>0.058823529411765</v>
      </c>
      <c r="X9" s="186">
        <v>5000</v>
      </c>
      <c r="Y9" s="187">
        <f>IFERROR(X9/P9,"-")</f>
        <v>294.11764705882</v>
      </c>
      <c r="Z9" s="187">
        <f>IFERROR(X9/V9,"-")</f>
        <v>5000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3</v>
      </c>
      <c r="BF9" s="113">
        <f>IF(P9=0,"",IF(BE9=0,"",(BE9/P9)))</f>
        <v>0.17647058823529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7</v>
      </c>
      <c r="BO9" s="120">
        <f>IF(P9=0,"",IF(BN9=0,"",(BN9/P9)))</f>
        <v>0.41176470588235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5</v>
      </c>
      <c r="BX9" s="127">
        <f>IF(P9=0,"",IF(BW9=0,"",(BW9/P9)))</f>
        <v>0.29411764705882</v>
      </c>
      <c r="BY9" s="128">
        <v>1</v>
      </c>
      <c r="BZ9" s="129">
        <f>IFERROR(BY9/BW9,"-")</f>
        <v>0.2</v>
      </c>
      <c r="CA9" s="130">
        <v>5000</v>
      </c>
      <c r="CB9" s="131">
        <f>IFERROR(CA9/BW9,"-")</f>
        <v>1000</v>
      </c>
      <c r="CC9" s="132">
        <v>1</v>
      </c>
      <c r="CD9" s="132"/>
      <c r="CE9" s="132"/>
      <c r="CF9" s="133">
        <v>2</v>
      </c>
      <c r="CG9" s="134">
        <f>IF(P9=0,"",IF(CF9=0,"",(CF9/P9)))</f>
        <v>0.11764705882353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1</v>
      </c>
      <c r="CP9" s="141">
        <v>5000</v>
      </c>
      <c r="CQ9" s="141">
        <v>5000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1.28</v>
      </c>
      <c r="B10" s="203" t="s">
        <v>74</v>
      </c>
      <c r="C10" s="203" t="s">
        <v>75</v>
      </c>
      <c r="D10" s="203" t="s">
        <v>76</v>
      </c>
      <c r="E10" s="203"/>
      <c r="F10" s="203" t="s">
        <v>63</v>
      </c>
      <c r="G10" s="203" t="s">
        <v>77</v>
      </c>
      <c r="H10" s="90" t="s">
        <v>78</v>
      </c>
      <c r="I10" s="90" t="s">
        <v>79</v>
      </c>
      <c r="J10" s="188">
        <v>125000</v>
      </c>
      <c r="K10" s="81">
        <v>8</v>
      </c>
      <c r="L10" s="81">
        <v>0</v>
      </c>
      <c r="M10" s="81">
        <v>43</v>
      </c>
      <c r="N10" s="91">
        <v>5</v>
      </c>
      <c r="O10" s="92">
        <v>0</v>
      </c>
      <c r="P10" s="93">
        <f>N10+O10</f>
        <v>5</v>
      </c>
      <c r="Q10" s="82">
        <f>IFERROR(P10/M10,"-")</f>
        <v>0.11627906976744</v>
      </c>
      <c r="R10" s="81">
        <v>0</v>
      </c>
      <c r="S10" s="81">
        <v>2</v>
      </c>
      <c r="T10" s="82">
        <f>IFERROR(S10/(O10+P10),"-")</f>
        <v>0.4</v>
      </c>
      <c r="U10" s="182">
        <f>IFERROR(J10/SUM(P10:P11),"-")</f>
        <v>5000</v>
      </c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>
        <f>SUM(X10:X11)-SUM(J10:J11)</f>
        <v>35000</v>
      </c>
      <c r="AB10" s="85">
        <f>SUM(X10:X11)/SUM(J10:J11)</f>
        <v>1.28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2</v>
      </c>
      <c r="AN10" s="101">
        <f>IF(P10=0,"",IF(AM10=0,"",(AM10/P10)))</f>
        <v>0.4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>
        <v>1</v>
      </c>
      <c r="AW10" s="107">
        <f>IF(P10=0,"",IF(AV10=0,"",(AV10/P10)))</f>
        <v>0.2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2</v>
      </c>
      <c r="BF10" s="113">
        <f>IF(P10=0,"",IF(BE10=0,"",(BE10/P10)))</f>
        <v>0.4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/>
      <c r="BO10" s="120">
        <f>IF(P10=0,"",IF(BN10=0,"",(BN10/P10)))</f>
        <v>0</v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80</v>
      </c>
      <c r="C11" s="203"/>
      <c r="D11" s="203"/>
      <c r="E11" s="203"/>
      <c r="F11" s="203" t="s">
        <v>68</v>
      </c>
      <c r="G11" s="203"/>
      <c r="H11" s="90"/>
      <c r="I11" s="90"/>
      <c r="J11" s="188"/>
      <c r="K11" s="81">
        <v>64</v>
      </c>
      <c r="L11" s="81">
        <v>42</v>
      </c>
      <c r="M11" s="81">
        <v>42</v>
      </c>
      <c r="N11" s="91">
        <v>20</v>
      </c>
      <c r="O11" s="92">
        <v>0</v>
      </c>
      <c r="P11" s="93">
        <f>N11+O11</f>
        <v>20</v>
      </c>
      <c r="Q11" s="82">
        <f>IFERROR(P11/M11,"-")</f>
        <v>0.47619047619048</v>
      </c>
      <c r="R11" s="81">
        <v>2</v>
      </c>
      <c r="S11" s="81">
        <v>4</v>
      </c>
      <c r="T11" s="82">
        <f>IFERROR(S11/(O11+P11),"-")</f>
        <v>0.2</v>
      </c>
      <c r="U11" s="182"/>
      <c r="V11" s="84">
        <v>2</v>
      </c>
      <c r="W11" s="82">
        <f>IF(P11=0,"-",V11/P11)</f>
        <v>0.1</v>
      </c>
      <c r="X11" s="186">
        <v>160000</v>
      </c>
      <c r="Y11" s="187">
        <f>IFERROR(X11/P11,"-")</f>
        <v>8000</v>
      </c>
      <c r="Z11" s="187">
        <f>IFERROR(X11/V11,"-")</f>
        <v>80000</v>
      </c>
      <c r="AA11" s="188"/>
      <c r="AB11" s="85"/>
      <c r="AC11" s="79"/>
      <c r="AD11" s="94">
        <v>1</v>
      </c>
      <c r="AE11" s="95">
        <f>IF(P11=0,"",IF(AD11=0,"",(AD11/P11)))</f>
        <v>0.05</v>
      </c>
      <c r="AF11" s="94"/>
      <c r="AG11" s="96">
        <f>IFERROR(AF11/AD11,"-")</f>
        <v>0</v>
      </c>
      <c r="AH11" s="97"/>
      <c r="AI11" s="98">
        <f>IFERROR(AH11/AD11,"-")</f>
        <v>0</v>
      </c>
      <c r="AJ11" s="99"/>
      <c r="AK11" s="99"/>
      <c r="AL11" s="99"/>
      <c r="AM11" s="100">
        <v>3</v>
      </c>
      <c r="AN11" s="101">
        <f>IF(P11=0,"",IF(AM11=0,"",(AM11/P11)))</f>
        <v>0.15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>
        <v>2</v>
      </c>
      <c r="AW11" s="107">
        <f>IF(P11=0,"",IF(AV11=0,"",(AV11/P11)))</f>
        <v>0.1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4</v>
      </c>
      <c r="BF11" s="113">
        <f>IF(P11=0,"",IF(BE11=0,"",(BE11/P11)))</f>
        <v>0.2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5</v>
      </c>
      <c r="BO11" s="120">
        <f>IF(P11=0,"",IF(BN11=0,"",(BN11/P11)))</f>
        <v>0.25</v>
      </c>
      <c r="BP11" s="121">
        <v>1</v>
      </c>
      <c r="BQ11" s="122">
        <f>IFERROR(BP11/BN11,"-")</f>
        <v>0.2</v>
      </c>
      <c r="BR11" s="123">
        <v>20000</v>
      </c>
      <c r="BS11" s="124">
        <f>IFERROR(BR11/BN11,"-")</f>
        <v>4000</v>
      </c>
      <c r="BT11" s="125"/>
      <c r="BU11" s="125"/>
      <c r="BV11" s="125">
        <v>1</v>
      </c>
      <c r="BW11" s="126">
        <v>3</v>
      </c>
      <c r="BX11" s="127">
        <f>IF(P11=0,"",IF(BW11=0,"",(BW11/P11)))</f>
        <v>0.15</v>
      </c>
      <c r="BY11" s="128">
        <v>1</v>
      </c>
      <c r="BZ11" s="129">
        <f>IFERROR(BY11/BW11,"-")</f>
        <v>0.33333333333333</v>
      </c>
      <c r="CA11" s="130">
        <v>140000</v>
      </c>
      <c r="CB11" s="131">
        <f>IFERROR(CA11/BW11,"-")</f>
        <v>46666.666666667</v>
      </c>
      <c r="CC11" s="132"/>
      <c r="CD11" s="132"/>
      <c r="CE11" s="132">
        <v>1</v>
      </c>
      <c r="CF11" s="133">
        <v>2</v>
      </c>
      <c r="CG11" s="134">
        <f>IF(P11=0,"",IF(CF11=0,"",(CF11/P11)))</f>
        <v>0.1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2</v>
      </c>
      <c r="CP11" s="141">
        <v>160000</v>
      </c>
      <c r="CQ11" s="141">
        <v>140000</v>
      </c>
      <c r="CR11" s="141"/>
      <c r="CS11" s="142" t="str">
        <f>IF(AND(CQ11=0,CR11=0),"",IF(AND(CQ11&lt;=100000,CR11&lt;=100000),"",IF(CQ11/CP11&gt;0.7,"男高",IF(CR11/CP11&gt;0.7,"女高",""))))</f>
        <v>男高</v>
      </c>
    </row>
    <row r="12" spans="1:98">
      <c r="A12" s="30"/>
      <c r="B12" s="87"/>
      <c r="C12" s="88"/>
      <c r="D12" s="88"/>
      <c r="E12" s="88"/>
      <c r="F12" s="89"/>
      <c r="G12" s="90"/>
      <c r="H12" s="90"/>
      <c r="I12" s="90"/>
      <c r="J12" s="192"/>
      <c r="K12" s="34"/>
      <c r="L12" s="34"/>
      <c r="M12" s="31"/>
      <c r="N12" s="23"/>
      <c r="O12" s="23"/>
      <c r="P12" s="23"/>
      <c r="Q12" s="33"/>
      <c r="R12" s="32"/>
      <c r="S12" s="23"/>
      <c r="T12" s="32"/>
      <c r="U12" s="183"/>
      <c r="V12" s="25"/>
      <c r="W12" s="25"/>
      <c r="X12" s="189"/>
      <c r="Y12" s="189"/>
      <c r="Z12" s="189"/>
      <c r="AA12" s="189"/>
      <c r="AB12" s="33"/>
      <c r="AC12" s="59"/>
      <c r="AD12" s="63"/>
      <c r="AE12" s="64"/>
      <c r="AF12" s="63"/>
      <c r="AG12" s="67"/>
      <c r="AH12" s="68"/>
      <c r="AI12" s="69"/>
      <c r="AJ12" s="70"/>
      <c r="AK12" s="70"/>
      <c r="AL12" s="70"/>
      <c r="AM12" s="63"/>
      <c r="AN12" s="64"/>
      <c r="AO12" s="63"/>
      <c r="AP12" s="67"/>
      <c r="AQ12" s="68"/>
      <c r="AR12" s="69"/>
      <c r="AS12" s="70"/>
      <c r="AT12" s="70"/>
      <c r="AU12" s="70"/>
      <c r="AV12" s="63"/>
      <c r="AW12" s="64"/>
      <c r="AX12" s="63"/>
      <c r="AY12" s="67"/>
      <c r="AZ12" s="68"/>
      <c r="BA12" s="69"/>
      <c r="BB12" s="70"/>
      <c r="BC12" s="70"/>
      <c r="BD12" s="70"/>
      <c r="BE12" s="63"/>
      <c r="BF12" s="64"/>
      <c r="BG12" s="63"/>
      <c r="BH12" s="67"/>
      <c r="BI12" s="68"/>
      <c r="BJ12" s="69"/>
      <c r="BK12" s="70"/>
      <c r="BL12" s="70"/>
      <c r="BM12" s="70"/>
      <c r="BN12" s="65"/>
      <c r="BO12" s="66"/>
      <c r="BP12" s="63"/>
      <c r="BQ12" s="67"/>
      <c r="BR12" s="68"/>
      <c r="BS12" s="69"/>
      <c r="BT12" s="70"/>
      <c r="BU12" s="70"/>
      <c r="BV12" s="70"/>
      <c r="BW12" s="65"/>
      <c r="BX12" s="66"/>
      <c r="BY12" s="63"/>
      <c r="BZ12" s="67"/>
      <c r="CA12" s="68"/>
      <c r="CB12" s="69"/>
      <c r="CC12" s="70"/>
      <c r="CD12" s="70"/>
      <c r="CE12" s="70"/>
      <c r="CF12" s="65"/>
      <c r="CG12" s="66"/>
      <c r="CH12" s="63"/>
      <c r="CI12" s="67"/>
      <c r="CJ12" s="68"/>
      <c r="CK12" s="69"/>
      <c r="CL12" s="70"/>
      <c r="CM12" s="70"/>
      <c r="CN12" s="70"/>
      <c r="CO12" s="71"/>
      <c r="CP12" s="68"/>
      <c r="CQ12" s="68"/>
      <c r="CR12" s="68"/>
      <c r="CS12" s="72"/>
    </row>
    <row r="13" spans="1:98">
      <c r="A13" s="30"/>
      <c r="B13" s="37"/>
      <c r="C13" s="21"/>
      <c r="D13" s="21"/>
      <c r="E13" s="21"/>
      <c r="F13" s="22"/>
      <c r="G13" s="36"/>
      <c r="H13" s="36"/>
      <c r="I13" s="75"/>
      <c r="J13" s="193"/>
      <c r="K13" s="34"/>
      <c r="L13" s="34"/>
      <c r="M13" s="31"/>
      <c r="N13" s="23"/>
      <c r="O13" s="23"/>
      <c r="P13" s="23"/>
      <c r="Q13" s="33"/>
      <c r="R13" s="32"/>
      <c r="S13" s="23"/>
      <c r="T13" s="32"/>
      <c r="U13" s="183"/>
      <c r="V13" s="25"/>
      <c r="W13" s="25"/>
      <c r="X13" s="189"/>
      <c r="Y13" s="189"/>
      <c r="Z13" s="189"/>
      <c r="AA13" s="189"/>
      <c r="AB13" s="33"/>
      <c r="AC13" s="61"/>
      <c r="AD13" s="63"/>
      <c r="AE13" s="64"/>
      <c r="AF13" s="63"/>
      <c r="AG13" s="67"/>
      <c r="AH13" s="68"/>
      <c r="AI13" s="69"/>
      <c r="AJ13" s="70"/>
      <c r="AK13" s="70"/>
      <c r="AL13" s="70"/>
      <c r="AM13" s="63"/>
      <c r="AN13" s="64"/>
      <c r="AO13" s="63"/>
      <c r="AP13" s="67"/>
      <c r="AQ13" s="68"/>
      <c r="AR13" s="69"/>
      <c r="AS13" s="70"/>
      <c r="AT13" s="70"/>
      <c r="AU13" s="70"/>
      <c r="AV13" s="63"/>
      <c r="AW13" s="64"/>
      <c r="AX13" s="63"/>
      <c r="AY13" s="67"/>
      <c r="AZ13" s="68"/>
      <c r="BA13" s="69"/>
      <c r="BB13" s="70"/>
      <c r="BC13" s="70"/>
      <c r="BD13" s="70"/>
      <c r="BE13" s="63"/>
      <c r="BF13" s="64"/>
      <c r="BG13" s="63"/>
      <c r="BH13" s="67"/>
      <c r="BI13" s="68"/>
      <c r="BJ13" s="69"/>
      <c r="BK13" s="70"/>
      <c r="BL13" s="70"/>
      <c r="BM13" s="70"/>
      <c r="BN13" s="65"/>
      <c r="BO13" s="66"/>
      <c r="BP13" s="63"/>
      <c r="BQ13" s="67"/>
      <c r="BR13" s="68"/>
      <c r="BS13" s="69"/>
      <c r="BT13" s="70"/>
      <c r="BU13" s="70"/>
      <c r="BV13" s="70"/>
      <c r="BW13" s="65"/>
      <c r="BX13" s="66"/>
      <c r="BY13" s="63"/>
      <c r="BZ13" s="67"/>
      <c r="CA13" s="68"/>
      <c r="CB13" s="69"/>
      <c r="CC13" s="70"/>
      <c r="CD13" s="70"/>
      <c r="CE13" s="70"/>
      <c r="CF13" s="65"/>
      <c r="CG13" s="66"/>
      <c r="CH13" s="63"/>
      <c r="CI13" s="67"/>
      <c r="CJ13" s="68"/>
      <c r="CK13" s="69"/>
      <c r="CL13" s="70"/>
      <c r="CM13" s="70"/>
      <c r="CN13" s="70"/>
      <c r="CO13" s="71"/>
      <c r="CP13" s="68"/>
      <c r="CQ13" s="68"/>
      <c r="CR13" s="68"/>
      <c r="CS13" s="72"/>
    </row>
    <row r="14" spans="1:98">
      <c r="A14" s="19">
        <f>AB14</f>
        <v>0.9952380952381</v>
      </c>
      <c r="B14" s="39"/>
      <c r="C14" s="39"/>
      <c r="D14" s="39"/>
      <c r="E14" s="39"/>
      <c r="F14" s="39"/>
      <c r="G14" s="40" t="s">
        <v>81</v>
      </c>
      <c r="H14" s="40"/>
      <c r="I14" s="40"/>
      <c r="J14" s="190">
        <f>SUM(J6:J13)</f>
        <v>210000</v>
      </c>
      <c r="K14" s="41">
        <f>SUM(K6:K13)</f>
        <v>184</v>
      </c>
      <c r="L14" s="41">
        <f>SUM(L6:L13)</f>
        <v>95</v>
      </c>
      <c r="M14" s="41">
        <f>SUM(M6:M13)</f>
        <v>220</v>
      </c>
      <c r="N14" s="41">
        <f>SUM(N6:N13)</f>
        <v>60</v>
      </c>
      <c r="O14" s="41">
        <f>SUM(O6:O13)</f>
        <v>2</v>
      </c>
      <c r="P14" s="41">
        <f>SUM(P6:P13)</f>
        <v>62</v>
      </c>
      <c r="Q14" s="42">
        <f>IFERROR(P14/M14,"-")</f>
        <v>0.28181818181818</v>
      </c>
      <c r="R14" s="78">
        <f>SUM(R6:R13)</f>
        <v>3</v>
      </c>
      <c r="S14" s="78">
        <f>SUM(S6:S13)</f>
        <v>14</v>
      </c>
      <c r="T14" s="42">
        <f>IFERROR(R14/P14,"-")</f>
        <v>0.048387096774194</v>
      </c>
      <c r="U14" s="184">
        <f>IFERROR(J14/P14,"-")</f>
        <v>3387.0967741935</v>
      </c>
      <c r="V14" s="44">
        <f>SUM(V6:V13)</f>
        <v>5</v>
      </c>
      <c r="W14" s="42">
        <f>IFERROR(V14/P14,"-")</f>
        <v>0.080645161290323</v>
      </c>
      <c r="X14" s="190">
        <f>SUM(X6:X13)</f>
        <v>209000</v>
      </c>
      <c r="Y14" s="190">
        <f>IFERROR(X14/P14,"-")</f>
        <v>3370.9677419355</v>
      </c>
      <c r="Z14" s="190">
        <f>IFERROR(X14/V14,"-")</f>
        <v>41800</v>
      </c>
      <c r="AA14" s="190">
        <f>X14-J14</f>
        <v>-1000</v>
      </c>
      <c r="AB14" s="47">
        <f>X14/J14</f>
        <v>0.9952380952381</v>
      </c>
      <c r="AC14" s="60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2"/>
      <c r="BY14" s="62"/>
      <c r="BZ14" s="62"/>
      <c r="CA14" s="62"/>
      <c r="CB14" s="62"/>
      <c r="CC14" s="62"/>
      <c r="CD14" s="62"/>
      <c r="CE14" s="62"/>
      <c r="CF14" s="62"/>
      <c r="CG14" s="62"/>
      <c r="CH14" s="62"/>
      <c r="CI14" s="62"/>
      <c r="CJ14" s="62"/>
      <c r="CK14" s="62"/>
      <c r="CL14" s="62"/>
      <c r="CM14" s="62"/>
      <c r="CN14" s="62"/>
      <c r="CO14" s="62"/>
      <c r="CP14" s="62"/>
      <c r="CQ14" s="62"/>
      <c r="CR14" s="62"/>
      <c r="CS14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