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<sst xmlns="http://schemas.openxmlformats.org/spreadsheetml/2006/main" uniqueCount="109">
  <si>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</si>
  <si>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</si>
  <si>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</si>
  <si>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</si>
  <si>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</si>
  <si>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</si>
  <si>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</si>
  <si>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</si>
  <si>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</si>
  <si>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</si>
  <si>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</si>
  <si>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</si>
  <si>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</si>
  <si>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</si>
  <si>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</si>
  <si>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</si>
  <si>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</si>
  <si>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</si>
  <si>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</si>
  <si>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</si>
  <si>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</si>
  <si>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</si>
  <si>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</si>
  <si>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</si>
  <si>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</si>
  <si>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</si>
  <si>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</si>
  <si>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</si>
  <si>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</si>
  <si>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</si>
  <si>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</si>
  <si>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</si>
  <si>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</si>
  <si>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</si>
  <si>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</si>
  <si>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</si>
  <si>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</si>
  <si>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</si>
  <si>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</si>
  <si>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</si>
  <si>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</si>
  <si>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</si>
  <si>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</si>
  <si>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</si>
  <si>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</si>
  <si>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</si>
  <si>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</si>
  <si>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</si>
  <si>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</si>
  <si>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</si>
  <si>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</si>
  <si>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</si>
  <si>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</si>
  <si>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</si>
  <si>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</si>
  <si>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</si>
  <si>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</si>
  <si>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</si>
  <si>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</si>
  <si>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</si>
  <si>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</si>
  <si>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</si>
  <si>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hv039</t>
  </si>
  <si>
    <t>大洋図書</t>
  </si>
  <si>
    <t>2Pスポーツ新聞_v01_パートナー(エロ)</t>
  </si>
  <si>
    <t>lp01</t>
  </si>
  <si>
    <t>実話ナックルズGOLD</t>
  </si>
  <si>
    <t>1C2P</t>
  </si>
  <si>
    <t>11月08日(月)</t>
  </si>
  <si>
    <t>hv040</t>
  </si>
  <si>
    <t>空電</t>
  </si>
  <si>
    <t>hv041</t>
  </si>
  <si>
    <t>2P_対談風_パートナー</t>
  </si>
  <si>
    <t>別冊ラヴァーズ</t>
  </si>
  <si>
    <t>11月19日(金)</t>
  </si>
  <si>
    <t>hv042</t>
  </si>
  <si>
    <t>hv037</t>
  </si>
  <si>
    <t>日本ジャーナル出版</t>
  </si>
  <si>
    <t>1Pスポーツ新聞_パートナー（大浦真奈美さん）</t>
  </si>
  <si>
    <t>週刊実話増刊「実話ザ・タブー」</t>
  </si>
  <si>
    <t>表4　4C1P</t>
  </si>
  <si>
    <t>11月24日(水)</t>
  </si>
  <si>
    <t>hv038</t>
  </si>
  <si>
    <t>雑誌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</si>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</sst>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</v>
      </c>
      <c r="D6" s="330">
        <v>273000</v>
      </c>
      <c r="E6" s="79">
        <v>184</v>
      </c>
      <c r="F6" s="79">
        <v>95</v>
      </c>
      <c r="G6" s="79">
        <v>220</v>
      </c>
      <c r="H6" s="89">
        <v>60</v>
      </c>
      <c r="I6" s="90">
        <v>2</v>
      </c>
      <c r="J6" s="143">
        <f>H6+I6</f>
        <v>62</v>
      </c>
      <c r="K6" s="80">
        <f>IFERROR(J6/G6,"-")</f>
        <v>0.28181818181818</v>
      </c>
      <c r="L6" s="79">
        <v>3</v>
      </c>
      <c r="M6" s="79">
        <v>14</v>
      </c>
      <c r="N6" s="80">
        <f>IFERROR(L6/J6,"-")</f>
        <v>0.048387096774194</v>
      </c>
      <c r="O6" s="81">
        <f>IFERROR(D6/J6,"-")</f>
        <v>4403.2258064516</v>
      </c>
      <c r="P6" s="82">
        <v>5</v>
      </c>
      <c r="Q6" s="80">
        <f>IFERROR(P6/J6,"-")</f>
        <v>0.080645161290323</v>
      </c>
      <c r="R6" s="335">
        <v>209000</v>
      </c>
      <c r="S6" s="336">
        <f>IFERROR(R6/J6,"-")</f>
        <v>3370.9677419355</v>
      </c>
      <c r="T6" s="336">
        <f>IFERROR(R6/P6,"-")</f>
        <v>41800</v>
      </c>
      <c r="U6" s="330">
        <f>IFERROR(R6-D6,"-")</f>
        <v>-64000</v>
      </c>
      <c r="V6" s="83">
        <f>R6/D6</f>
        <v>0.76556776556777</v>
      </c>
      <c r="W6" s="77"/>
      <c r="X6" s="142"/>
    </row>
    <row r="7" spans="1:24">
      <c r="A7" s="78"/>
      <c r="B7" s="84" t="s">
        <v>24</v>
      </c>
      <c r="C7" s="84">
        <v>5</v>
      </c>
      <c r="D7" s="330">
        <v>962200</v>
      </c>
      <c r="E7" s="79">
        <v>1606</v>
      </c>
      <c r="F7" s="79">
        <v>0</v>
      </c>
      <c r="G7" s="79">
        <v>5719</v>
      </c>
      <c r="H7" s="89">
        <v>550</v>
      </c>
      <c r="I7" s="90">
        <v>16</v>
      </c>
      <c r="J7" s="143">
        <f>H7+I7</f>
        <v>566</v>
      </c>
      <c r="K7" s="80">
        <f>IFERROR(J7/G7,"-")</f>
        <v>0.098968351110334</v>
      </c>
      <c r="L7" s="79">
        <v>11</v>
      </c>
      <c r="M7" s="79">
        <v>88</v>
      </c>
      <c r="N7" s="80">
        <f>IFERROR(L7/J7,"-")</f>
        <v>0.019434628975265</v>
      </c>
      <c r="O7" s="81">
        <f>IFERROR(D7/J7,"-")</f>
        <v>1700</v>
      </c>
      <c r="P7" s="82">
        <v>18</v>
      </c>
      <c r="Q7" s="80">
        <f>IFERROR(P7/J7,"-")</f>
        <v>0.031802120141343</v>
      </c>
      <c r="R7" s="335">
        <v>2014000</v>
      </c>
      <c r="S7" s="336">
        <f>IFERROR(R7/J7,"-")</f>
        <v>3558.3038869258</v>
      </c>
      <c r="T7" s="336">
        <f>IFERROR(R7/P7,"-")</f>
        <v>111888.88888889</v>
      </c>
      <c r="U7" s="330">
        <f>IFERROR(R7-D7,"-")</f>
        <v>1051800</v>
      </c>
      <c r="V7" s="83">
        <f>R7/D7</f>
        <v>2.0931199334858</v>
      </c>
      <c r="W7" s="77"/>
      <c r="X7" s="142"/>
    </row>
    <row r="8" spans="1:24">
      <c r="A8" s="78"/>
      <c r="B8" s="84" t="s">
        <v>25</v>
      </c>
      <c r="C8" s="84">
        <v>3</v>
      </c>
      <c r="D8" s="330">
        <v>11687041</v>
      </c>
      <c r="E8" s="79">
        <v>7689</v>
      </c>
      <c r="F8" s="79">
        <v>0</v>
      </c>
      <c r="G8" s="79">
        <v>318257</v>
      </c>
      <c r="H8" s="89">
        <v>3431</v>
      </c>
      <c r="I8" s="90">
        <v>157</v>
      </c>
      <c r="J8" s="143">
        <f>H8+I8</f>
        <v>3588</v>
      </c>
      <c r="K8" s="80">
        <f>IFERROR(J8/G8,"-")</f>
        <v>0.01127390756527</v>
      </c>
      <c r="L8" s="79">
        <v>130</v>
      </c>
      <c r="M8" s="79">
        <v>1146</v>
      </c>
      <c r="N8" s="80">
        <f>IFERROR(L8/J8,"-")</f>
        <v>0.036231884057971</v>
      </c>
      <c r="O8" s="81">
        <f>IFERROR(D8/J8,"-")</f>
        <v>3257.2578037904</v>
      </c>
      <c r="P8" s="82">
        <v>318</v>
      </c>
      <c r="Q8" s="80">
        <f>IFERROR(P8/J8,"-")</f>
        <v>0.088628762541806</v>
      </c>
      <c r="R8" s="335">
        <v>19567616</v>
      </c>
      <c r="S8" s="336">
        <f>IFERROR(R8/J8,"-")</f>
        <v>5453.6276477146</v>
      </c>
      <c r="T8" s="336">
        <f>IFERROR(R8/P8,"-")</f>
        <v>61533.383647799</v>
      </c>
      <c r="U8" s="330">
        <f>IFERROR(R8-D8,"-")</f>
        <v>7880575</v>
      </c>
      <c r="V8" s="83">
        <f>R8/D8</f>
        <v>1.6743002784024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12922241</v>
      </c>
      <c r="E11" s="41">
        <f>SUM(E6:E9)</f>
        <v>9479</v>
      </c>
      <c r="F11" s="41">
        <f>SUM(F6:F9)</f>
        <v>95</v>
      </c>
      <c r="G11" s="41">
        <f>SUM(G6:G9)</f>
        <v>324196</v>
      </c>
      <c r="H11" s="41">
        <f>SUM(H6:H9)</f>
        <v>4041</v>
      </c>
      <c r="I11" s="41">
        <f>SUM(I6:I9)</f>
        <v>175</v>
      </c>
      <c r="J11" s="41">
        <f>SUM(J6:J9)</f>
        <v>4216</v>
      </c>
      <c r="K11" s="42">
        <f>IFERROR(J11/G11,"-")</f>
        <v>0.013004478772101</v>
      </c>
      <c r="L11" s="76">
        <f>SUM(L6:L9)</f>
        <v>144</v>
      </c>
      <c r="M11" s="76">
        <f>SUM(M6:M9)</f>
        <v>1248</v>
      </c>
      <c r="N11" s="42">
        <f>IFERROR(L11/J11,"-")</f>
        <v>0.03415559772296</v>
      </c>
      <c r="O11" s="43">
        <f>IFERROR(D11/J11,"-")</f>
        <v>3065.0476755218</v>
      </c>
      <c r="P11" s="44">
        <f>SUM(P6:P9)</f>
        <v>341</v>
      </c>
      <c r="Q11" s="42">
        <f>IFERROR(P11/J11,"-")</f>
        <v>0.080882352941176</v>
      </c>
      <c r="R11" s="333">
        <f>SUM(R6:R9)</f>
        <v>21790616</v>
      </c>
      <c r="S11" s="333">
        <f>IFERROR(R11/J11,"-")</f>
        <v>5168.5521821632</v>
      </c>
      <c r="T11" s="333">
        <f>IFERROR(P11/P11,"-")</f>
        <v>1</v>
      </c>
      <c r="U11" s="333">
        <f>SUM(U6:U9)</f>
        <v>8868375</v>
      </c>
      <c r="V11" s="45">
        <f>IFERROR(R11/D11,"-")</f>
        <v>1.6862876957642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0.051282051282051</v>
      </c>
      <c r="B6" s="347" t="s">
        <v>62</v>
      </c>
      <c r="C6" s="347" t="s">
        <v>63</v>
      </c>
      <c r="D6" s="347" t="s">
        <v>64</v>
      </c>
      <c r="E6" s="347"/>
      <c r="F6" s="347" t="s">
        <v>65</v>
      </c>
      <c r="G6" s="88" t="s">
        <v>66</v>
      </c>
      <c r="H6" s="88" t="s">
        <v>67</v>
      </c>
      <c r="I6" s="88" t="s">
        <v>68</v>
      </c>
      <c r="J6" s="330">
        <v>58500</v>
      </c>
      <c r="K6" s="79">
        <v>14</v>
      </c>
      <c r="L6" s="79">
        <v>0</v>
      </c>
      <c r="M6" s="79">
        <v>31</v>
      </c>
      <c r="N6" s="89">
        <v>6</v>
      </c>
      <c r="O6" s="90">
        <v>0</v>
      </c>
      <c r="P6" s="91">
        <f>N6+O6</f>
        <v>6</v>
      </c>
      <c r="Q6" s="80">
        <f>IFERROR(P6/M6,"-")</f>
        <v>0.19354838709677</v>
      </c>
      <c r="R6" s="79">
        <v>1</v>
      </c>
      <c r="S6" s="79">
        <v>3</v>
      </c>
      <c r="T6" s="80">
        <f>IFERROR(R6/(P6),"-")</f>
        <v>0.16666666666667</v>
      </c>
      <c r="U6" s="336">
        <f>IFERROR(J6/SUM(N6:O7),"-")</f>
        <v>4500</v>
      </c>
      <c r="V6" s="82">
        <v>1</v>
      </c>
      <c r="W6" s="80">
        <f>IF(P6=0,"-",V6/P6)</f>
        <v>0.16666666666667</v>
      </c>
      <c r="X6" s="335">
        <v>3000</v>
      </c>
      <c r="Y6" s="336">
        <f>IFERROR(X6/P6,"-")</f>
        <v>500</v>
      </c>
      <c r="Z6" s="336">
        <f>IFERROR(X6/V6,"-")</f>
        <v>3000</v>
      </c>
      <c r="AA6" s="330">
        <f>SUM(X6:X7)-SUM(J6:J7)</f>
        <v>-55500</v>
      </c>
      <c r="AB6" s="83">
        <f>SUM(X6:X7)/SUM(J6:J7)</f>
        <v>0.051282051282051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0.5</v>
      </c>
      <c r="BG6" s="110">
        <v>1</v>
      </c>
      <c r="BH6" s="112">
        <f>IFERROR(BG6/BE6,"-")</f>
        <v>0.33333333333333</v>
      </c>
      <c r="BI6" s="113">
        <v>3000</v>
      </c>
      <c r="BJ6" s="114">
        <f>IFERROR(BI6/BE6,"-")</f>
        <v>1000</v>
      </c>
      <c r="BK6" s="115">
        <v>1</v>
      </c>
      <c r="BL6" s="115"/>
      <c r="BM6" s="115"/>
      <c r="BN6" s="117">
        <v>2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69</v>
      </c>
      <c r="C7" s="347"/>
      <c r="D7" s="347"/>
      <c r="E7" s="347"/>
      <c r="F7" s="347" t="s">
        <v>70</v>
      </c>
      <c r="G7" s="88"/>
      <c r="H7" s="88"/>
      <c r="I7" s="88"/>
      <c r="J7" s="330"/>
      <c r="K7" s="79">
        <v>37</v>
      </c>
      <c r="L7" s="79">
        <v>20</v>
      </c>
      <c r="M7" s="79">
        <v>28</v>
      </c>
      <c r="N7" s="89">
        <v>6</v>
      </c>
      <c r="O7" s="90">
        <v>1</v>
      </c>
      <c r="P7" s="91">
        <f>N7+O7</f>
        <v>7</v>
      </c>
      <c r="Q7" s="80">
        <f>IFERROR(P7/M7,"-")</f>
        <v>0.25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0.42857142857143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0.42857142857143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0.14285714285714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0.88461538461538</v>
      </c>
      <c r="B8" s="347" t="s">
        <v>71</v>
      </c>
      <c r="C8" s="347" t="s">
        <v>63</v>
      </c>
      <c r="D8" s="347" t="s">
        <v>72</v>
      </c>
      <c r="E8" s="347"/>
      <c r="F8" s="347" t="s">
        <v>65</v>
      </c>
      <c r="G8" s="88" t="s">
        <v>73</v>
      </c>
      <c r="H8" s="88" t="s">
        <v>67</v>
      </c>
      <c r="I8" s="88" t="s">
        <v>74</v>
      </c>
      <c r="J8" s="330">
        <v>52000</v>
      </c>
      <c r="K8" s="79">
        <v>16</v>
      </c>
      <c r="L8" s="79">
        <v>0</v>
      </c>
      <c r="M8" s="79">
        <v>44</v>
      </c>
      <c r="N8" s="89">
        <v>6</v>
      </c>
      <c r="O8" s="90">
        <v>1</v>
      </c>
      <c r="P8" s="91">
        <f>N8+O8</f>
        <v>7</v>
      </c>
      <c r="Q8" s="80">
        <f>IFERROR(P8/M8,"-")</f>
        <v>0.15909090909091</v>
      </c>
      <c r="R8" s="79">
        <v>0</v>
      </c>
      <c r="S8" s="79">
        <v>3</v>
      </c>
      <c r="T8" s="80">
        <f>IFERROR(R8/(P8),"-")</f>
        <v>0</v>
      </c>
      <c r="U8" s="336">
        <f>IFERROR(J8/SUM(N8:O9),"-")</f>
        <v>2166.6666666667</v>
      </c>
      <c r="V8" s="82">
        <v>1</v>
      </c>
      <c r="W8" s="80">
        <f>IF(P8=0,"-",V8/P8)</f>
        <v>0.14285714285714</v>
      </c>
      <c r="X8" s="335">
        <v>41000</v>
      </c>
      <c r="Y8" s="336">
        <f>IFERROR(X8/P8,"-")</f>
        <v>5857.1428571429</v>
      </c>
      <c r="Z8" s="336">
        <f>IFERROR(X8/V8,"-")</f>
        <v>41000</v>
      </c>
      <c r="AA8" s="330">
        <f>SUM(X8:X9)-SUM(J8:J9)</f>
        <v>-6000</v>
      </c>
      <c r="AB8" s="83">
        <f>SUM(X8:X9)/SUM(J8:J9)</f>
        <v>0.88461538461538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0.28571428571429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0.71428571428571</v>
      </c>
      <c r="BP8" s="119">
        <v>1</v>
      </c>
      <c r="BQ8" s="120">
        <f>IFERROR(BP8/BN8,"-")</f>
        <v>0.2</v>
      </c>
      <c r="BR8" s="121">
        <v>41000</v>
      </c>
      <c r="BS8" s="122">
        <f>IFERROR(BR8/BN8,"-")</f>
        <v>8200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41000</v>
      </c>
      <c r="CQ8" s="139">
        <v>41000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/>
      <c r="E9" s="347"/>
      <c r="F9" s="347" t="s">
        <v>70</v>
      </c>
      <c r="G9" s="88"/>
      <c r="H9" s="88"/>
      <c r="I9" s="88"/>
      <c r="J9" s="330"/>
      <c r="K9" s="79">
        <v>45</v>
      </c>
      <c r="L9" s="79">
        <v>33</v>
      </c>
      <c r="M9" s="79">
        <v>32</v>
      </c>
      <c r="N9" s="89">
        <v>17</v>
      </c>
      <c r="O9" s="90">
        <v>0</v>
      </c>
      <c r="P9" s="91">
        <f>N9+O9</f>
        <v>17</v>
      </c>
      <c r="Q9" s="80">
        <f>IFERROR(P9/M9,"-")</f>
        <v>0.53125</v>
      </c>
      <c r="R9" s="79">
        <v>0</v>
      </c>
      <c r="S9" s="79">
        <v>2</v>
      </c>
      <c r="T9" s="80">
        <f>IFERROR(R9/(P9),"-")</f>
        <v>0</v>
      </c>
      <c r="U9" s="336"/>
      <c r="V9" s="82">
        <v>1</v>
      </c>
      <c r="W9" s="80">
        <f>IF(P9=0,"-",V9/P9)</f>
        <v>0.058823529411765</v>
      </c>
      <c r="X9" s="335">
        <v>5000</v>
      </c>
      <c r="Y9" s="336">
        <f>IFERROR(X9/P9,"-")</f>
        <v>294.11764705882</v>
      </c>
      <c r="Z9" s="336">
        <f>IFERROR(X9/V9,"-")</f>
        <v>5000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0.17647058823529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7</v>
      </c>
      <c r="BO9" s="118">
        <f>IF(P9=0,"",IF(BN9=0,"",(BN9/P9)))</f>
        <v>0.41176470588235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5</v>
      </c>
      <c r="BX9" s="125">
        <f>IF(P9=0,"",IF(BW9=0,"",(BW9/P9)))</f>
        <v>0.29411764705882</v>
      </c>
      <c r="BY9" s="126">
        <v>1</v>
      </c>
      <c r="BZ9" s="127">
        <f>IFERROR(BY9/BW9,"-")</f>
        <v>0.2</v>
      </c>
      <c r="CA9" s="128">
        <v>5000</v>
      </c>
      <c r="CB9" s="129">
        <f>IFERROR(CA9/BW9,"-")</f>
        <v>1000</v>
      </c>
      <c r="CC9" s="130">
        <v>1</v>
      </c>
      <c r="CD9" s="130"/>
      <c r="CE9" s="130"/>
      <c r="CF9" s="131">
        <v>2</v>
      </c>
      <c r="CG9" s="132">
        <f>IF(P9=0,"",IF(CF9=0,"",(CF9/P9)))</f>
        <v>0.11764705882353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0.98461538461538</v>
      </c>
      <c r="B10" s="347" t="s">
        <v>76</v>
      </c>
      <c r="C10" s="347" t="s">
        <v>77</v>
      </c>
      <c r="D10" s="347" t="s">
        <v>78</v>
      </c>
      <c r="E10" s="347"/>
      <c r="F10" s="347" t="s">
        <v>65</v>
      </c>
      <c r="G10" s="88" t="s">
        <v>79</v>
      </c>
      <c r="H10" s="88" t="s">
        <v>80</v>
      </c>
      <c r="I10" s="88" t="s">
        <v>81</v>
      </c>
      <c r="J10" s="330">
        <v>162500</v>
      </c>
      <c r="K10" s="79">
        <v>8</v>
      </c>
      <c r="L10" s="79">
        <v>0</v>
      </c>
      <c r="M10" s="79">
        <v>43</v>
      </c>
      <c r="N10" s="89">
        <v>5</v>
      </c>
      <c r="O10" s="90">
        <v>0</v>
      </c>
      <c r="P10" s="91">
        <f>N10+O10</f>
        <v>5</v>
      </c>
      <c r="Q10" s="80">
        <f>IFERROR(P10/M10,"-")</f>
        <v>0.11627906976744</v>
      </c>
      <c r="R10" s="79">
        <v>0</v>
      </c>
      <c r="S10" s="79">
        <v>2</v>
      </c>
      <c r="T10" s="80">
        <f>IFERROR(R10/(P10),"-")</f>
        <v>0</v>
      </c>
      <c r="U10" s="336">
        <f>IFERROR(J10/SUM(N10:O11),"-")</f>
        <v>6500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-2500</v>
      </c>
      <c r="AB10" s="83">
        <f>SUM(X10:X11)/SUM(J10:J11)</f>
        <v>0.98461538461538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82</v>
      </c>
      <c r="C11" s="347"/>
      <c r="D11" s="347"/>
      <c r="E11" s="347"/>
      <c r="F11" s="347" t="s">
        <v>70</v>
      </c>
      <c r="G11" s="88"/>
      <c r="H11" s="88"/>
      <c r="I11" s="88"/>
      <c r="J11" s="330"/>
      <c r="K11" s="79">
        <v>64</v>
      </c>
      <c r="L11" s="79">
        <v>42</v>
      </c>
      <c r="M11" s="79">
        <v>42</v>
      </c>
      <c r="N11" s="89">
        <v>20</v>
      </c>
      <c r="O11" s="90">
        <v>0</v>
      </c>
      <c r="P11" s="91">
        <f>N11+O11</f>
        <v>20</v>
      </c>
      <c r="Q11" s="80">
        <f>IFERROR(P11/M11,"-")</f>
        <v>0.47619047619048</v>
      </c>
      <c r="R11" s="79">
        <v>2</v>
      </c>
      <c r="S11" s="79">
        <v>4</v>
      </c>
      <c r="T11" s="80">
        <f>IFERROR(R11/(P11),"-")</f>
        <v>0.1</v>
      </c>
      <c r="U11" s="336"/>
      <c r="V11" s="82">
        <v>2</v>
      </c>
      <c r="W11" s="80">
        <f>IF(P11=0,"-",V11/P11)</f>
        <v>0.1</v>
      </c>
      <c r="X11" s="335">
        <v>160000</v>
      </c>
      <c r="Y11" s="336">
        <f>IFERROR(X11/P11,"-")</f>
        <v>8000</v>
      </c>
      <c r="Z11" s="336">
        <f>IFERROR(X11/V11,"-")</f>
        <v>80000</v>
      </c>
      <c r="AA11" s="330"/>
      <c r="AB11" s="83"/>
      <c r="AC11" s="77"/>
      <c r="AD11" s="92">
        <v>1</v>
      </c>
      <c r="AE11" s="93">
        <f>IF(P11=0,"",IF(AD11=0,"",(AD11/P11)))</f>
        <v>0.05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3</v>
      </c>
      <c r="AN11" s="99">
        <f>IF(P11=0,"",IF(AM11=0,"",(AM11/P11)))</f>
        <v>0.15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0.25</v>
      </c>
      <c r="BP11" s="119">
        <v>1</v>
      </c>
      <c r="BQ11" s="120">
        <f>IFERROR(BP11/BN11,"-")</f>
        <v>0.2</v>
      </c>
      <c r="BR11" s="121">
        <v>20000</v>
      </c>
      <c r="BS11" s="122">
        <f>IFERROR(BR11/BN11,"-")</f>
        <v>4000</v>
      </c>
      <c r="BT11" s="123"/>
      <c r="BU11" s="123"/>
      <c r="BV11" s="123">
        <v>1</v>
      </c>
      <c r="BW11" s="124">
        <v>3</v>
      </c>
      <c r="BX11" s="125">
        <f>IF(P11=0,"",IF(BW11=0,"",(BW11/P11)))</f>
        <v>0.15</v>
      </c>
      <c r="BY11" s="126">
        <v>1</v>
      </c>
      <c r="BZ11" s="127">
        <f>IFERROR(BY11/BW11,"-")</f>
        <v>0.33333333333333</v>
      </c>
      <c r="CA11" s="128">
        <v>140000</v>
      </c>
      <c r="CB11" s="129">
        <f>IFERROR(CA11/BW11,"-")</f>
        <v>46666.666666667</v>
      </c>
      <c r="CC11" s="130"/>
      <c r="CD11" s="130"/>
      <c r="CE11" s="130">
        <v>1</v>
      </c>
      <c r="CF11" s="131">
        <v>2</v>
      </c>
      <c r="CG11" s="132">
        <f>IF(P11=0,"",IF(CF11=0,"",(CF11/P11)))</f>
        <v>0.1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160000</v>
      </c>
      <c r="CQ11" s="139">
        <v>140000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0.76556776556777</v>
      </c>
      <c r="B14" s="39"/>
      <c r="C14" s="39"/>
      <c r="D14" s="39"/>
      <c r="E14" s="39"/>
      <c r="F14" s="39"/>
      <c r="G14" s="40" t="s">
        <v>83</v>
      </c>
      <c r="H14" s="40"/>
      <c r="I14" s="40"/>
      <c r="J14" s="333">
        <f>SUM(J6:J13)</f>
        <v>273000</v>
      </c>
      <c r="K14" s="41">
        <f>SUM(K6:K13)</f>
        <v>184</v>
      </c>
      <c r="L14" s="41">
        <f>SUM(L6:L13)</f>
        <v>95</v>
      </c>
      <c r="M14" s="41">
        <f>SUM(M6:M13)</f>
        <v>220</v>
      </c>
      <c r="N14" s="41">
        <f>SUM(N6:N13)</f>
        <v>60</v>
      </c>
      <c r="O14" s="41">
        <f>SUM(O6:O13)</f>
        <v>2</v>
      </c>
      <c r="P14" s="41">
        <f>SUM(P6:P13)</f>
        <v>62</v>
      </c>
      <c r="Q14" s="42">
        <f>IFERROR(P14/M14,"-")</f>
        <v>0.28181818181818</v>
      </c>
      <c r="R14" s="76">
        <f>SUM(R6:R13)</f>
        <v>3</v>
      </c>
      <c r="S14" s="76">
        <f>SUM(S6:S13)</f>
        <v>14</v>
      </c>
      <c r="T14" s="42">
        <f>IFERROR(R14/P14,"-")</f>
        <v>0.048387096774194</v>
      </c>
      <c r="U14" s="338">
        <f>IFERROR(J14/P14,"-")</f>
        <v>4403.2258064516</v>
      </c>
      <c r="V14" s="44">
        <f>SUM(V6:V13)</f>
        <v>5</v>
      </c>
      <c r="W14" s="42">
        <f>IFERROR(V14/P14,"-")</f>
        <v>0.080645161290323</v>
      </c>
      <c r="X14" s="333">
        <f>SUM(X6:X13)</f>
        <v>209000</v>
      </c>
      <c r="Y14" s="333">
        <f>IFERROR(X14/P14,"-")</f>
        <v>3370.9677419355</v>
      </c>
      <c r="Z14" s="333">
        <f>IFERROR(X14/V14,"-")</f>
        <v>41800</v>
      </c>
      <c r="AA14" s="333">
        <f>X14-J14</f>
        <v>-64000</v>
      </c>
      <c r="AB14" s="45">
        <f>X14/J14</f>
        <v>0.76556776556777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84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85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86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87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</v>
      </c>
      <c r="B6" s="347" t="s">
        <v>88</v>
      </c>
      <c r="C6" s="347"/>
      <c r="D6" s="347" t="s">
        <v>89</v>
      </c>
      <c r="E6" s="175" t="s">
        <v>90</v>
      </c>
      <c r="F6" s="175" t="s">
        <v>91</v>
      </c>
      <c r="G6" s="340">
        <v>251600</v>
      </c>
      <c r="H6" s="340">
        <v>1700</v>
      </c>
      <c r="I6" s="176">
        <v>406</v>
      </c>
      <c r="J6" s="176">
        <v>0</v>
      </c>
      <c r="K6" s="176">
        <v>2723</v>
      </c>
      <c r="L6" s="177">
        <v>148</v>
      </c>
      <c r="M6" s="178">
        <v>140</v>
      </c>
      <c r="N6" s="179">
        <f>IFERROR(L6/K6,"-")</f>
        <v>0.054351817847962</v>
      </c>
      <c r="O6" s="176">
        <v>0</v>
      </c>
      <c r="P6" s="176">
        <v>20</v>
      </c>
      <c r="Q6" s="179">
        <f>IFERROR(O6/L6,"-")</f>
        <v>0</v>
      </c>
      <c r="R6" s="180">
        <f>IFERROR(G6/SUM(L6:L6),"-")</f>
        <v>1700</v>
      </c>
      <c r="S6" s="181">
        <v>0</v>
      </c>
      <c r="T6" s="179">
        <f>IF(L6=0,"-",S6/L6)</f>
        <v>0</v>
      </c>
      <c r="U6" s="345"/>
      <c r="V6" s="346">
        <f>IFERROR(U6/L6,"-")</f>
        <v>0</v>
      </c>
      <c r="W6" s="346" t="str">
        <f>IFERROR(U6/S6,"-")</f>
        <v>-</v>
      </c>
      <c r="X6" s="340">
        <f>SUM(U6:U6)-SUM(G6:G6)</f>
        <v>-251600</v>
      </c>
      <c r="Y6" s="183">
        <f>SUM(U6:U6)/SUM(G6:G6)</f>
        <v>0</v>
      </c>
      <c r="AA6" s="184">
        <v>8</v>
      </c>
      <c r="AB6" s="185">
        <f>IF(L6=0,"",IF(AA6=0,"",(AA6/L6)))</f>
        <v>0.054054054054054</v>
      </c>
      <c r="AC6" s="184"/>
      <c r="AD6" s="186">
        <f>IFERROR(AC6/AA6,"-")</f>
        <v>0</v>
      </c>
      <c r="AE6" s="187"/>
      <c r="AF6" s="188">
        <f>IFERROR(AE6/AA6,"-")</f>
        <v>0</v>
      </c>
      <c r="AG6" s="189"/>
      <c r="AH6" s="189"/>
      <c r="AI6" s="189"/>
      <c r="AJ6" s="190">
        <v>22</v>
      </c>
      <c r="AK6" s="191">
        <f>IF(L6=0,"",IF(AJ6=0,"",(AJ6/L6)))</f>
        <v>0.14864864864865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>
        <v>20</v>
      </c>
      <c r="AT6" s="197">
        <f>IF(L6=0,"",IF(AS6=0,"",(AS6/L6)))</f>
        <v>0.13513513513514</v>
      </c>
      <c r="AU6" s="196"/>
      <c r="AV6" s="198">
        <f>IFERROR(AU6/AS6,"-")</f>
        <v>0</v>
      </c>
      <c r="AW6" s="199"/>
      <c r="AX6" s="200">
        <f>IFERROR(AW6/AS6,"-")</f>
        <v>0</v>
      </c>
      <c r="AY6" s="201"/>
      <c r="AZ6" s="201"/>
      <c r="BA6" s="201"/>
      <c r="BB6" s="202">
        <v>36</v>
      </c>
      <c r="BC6" s="203">
        <f>IF(L6=0,"",IF(BB6=0,"",(BB6/L6)))</f>
        <v>0.24324324324324</v>
      </c>
      <c r="BD6" s="202"/>
      <c r="BE6" s="204">
        <f>IFERROR(BD6/BB6,"-")</f>
        <v>0</v>
      </c>
      <c r="BF6" s="205"/>
      <c r="BG6" s="206">
        <f>IFERROR(BF6/BB6,"-")</f>
        <v>0</v>
      </c>
      <c r="BH6" s="207"/>
      <c r="BI6" s="207"/>
      <c r="BJ6" s="207"/>
      <c r="BK6" s="208">
        <v>32</v>
      </c>
      <c r="BL6" s="209">
        <f>IF(L6=0,"",IF(BK6=0,"",(BK6/L6)))</f>
        <v>0.21621621621622</v>
      </c>
      <c r="BM6" s="210"/>
      <c r="BN6" s="211">
        <f>IFERROR(BM6/BK6,"-")</f>
        <v>0</v>
      </c>
      <c r="BO6" s="212"/>
      <c r="BP6" s="213">
        <f>IFERROR(BO6/BK6,"-")</f>
        <v>0</v>
      </c>
      <c r="BQ6" s="214"/>
      <c r="BR6" s="214"/>
      <c r="BS6" s="214"/>
      <c r="BT6" s="215">
        <v>25</v>
      </c>
      <c r="BU6" s="216">
        <f>IF(L6=0,"",IF(BT6=0,"",(BT6/L6)))</f>
        <v>0.16891891891892</v>
      </c>
      <c r="BV6" s="217"/>
      <c r="BW6" s="218">
        <f>IFERROR(BV6/BT6,"-")</f>
        <v>0</v>
      </c>
      <c r="BX6" s="219"/>
      <c r="BY6" s="220">
        <f>IFERROR(BX6/BT6,"-")</f>
        <v>0</v>
      </c>
      <c r="BZ6" s="221"/>
      <c r="CA6" s="221"/>
      <c r="CB6" s="221"/>
      <c r="CC6" s="222">
        <v>5</v>
      </c>
      <c r="CD6" s="223">
        <f>IF(L6=0,"",IF(CC6=0,"",(CC6/L6)))</f>
        <v>0.033783783783784</v>
      </c>
      <c r="CE6" s="224"/>
      <c r="CF6" s="225">
        <f>IFERROR(CE6/CC6,"-")</f>
        <v>0</v>
      </c>
      <c r="CG6" s="226"/>
      <c r="CH6" s="227">
        <f>IFERROR(CG6/CC6,"-")</f>
        <v>0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0.021786492374728</v>
      </c>
      <c r="B7" s="347" t="s">
        <v>92</v>
      </c>
      <c r="C7" s="347"/>
      <c r="D7" s="347" t="s">
        <v>89</v>
      </c>
      <c r="E7" s="175" t="s">
        <v>93</v>
      </c>
      <c r="F7" s="175" t="s">
        <v>91</v>
      </c>
      <c r="G7" s="340">
        <v>137700</v>
      </c>
      <c r="H7" s="340">
        <v>1700</v>
      </c>
      <c r="I7" s="176">
        <v>237</v>
      </c>
      <c r="J7" s="176">
        <v>0</v>
      </c>
      <c r="K7" s="176">
        <v>2512</v>
      </c>
      <c r="L7" s="177">
        <v>81</v>
      </c>
      <c r="M7" s="178">
        <v>76</v>
      </c>
      <c r="N7" s="179">
        <f>IFERROR(L7/K7,"-")</f>
        <v>0.032245222929936</v>
      </c>
      <c r="O7" s="176">
        <v>2</v>
      </c>
      <c r="P7" s="176">
        <v>16</v>
      </c>
      <c r="Q7" s="179">
        <f>IFERROR(O7/L7,"-")</f>
        <v>0.024691358024691</v>
      </c>
      <c r="R7" s="180">
        <f>IFERROR(G7/SUM(L7:L7),"-")</f>
        <v>1700</v>
      </c>
      <c r="S7" s="181">
        <v>1</v>
      </c>
      <c r="T7" s="179">
        <f>IF(L7=0,"-",S7/L7)</f>
        <v>0.012345679012346</v>
      </c>
      <c r="U7" s="345">
        <v>3000</v>
      </c>
      <c r="V7" s="346">
        <f>IFERROR(U7/L7,"-")</f>
        <v>37.037037037037</v>
      </c>
      <c r="W7" s="346">
        <f>IFERROR(U7/S7,"-")</f>
        <v>3000</v>
      </c>
      <c r="X7" s="340">
        <f>SUM(U7:U7)-SUM(G7:G7)</f>
        <v>-134700</v>
      </c>
      <c r="Y7" s="183">
        <f>SUM(U7:U7)/SUM(G7:G7)</f>
        <v>0.021786492374728</v>
      </c>
      <c r="AA7" s="184">
        <v>5</v>
      </c>
      <c r="AB7" s="185">
        <f>IF(L7=0,"",IF(AA7=0,"",(AA7/L7)))</f>
        <v>0.061728395061728</v>
      </c>
      <c r="AC7" s="184"/>
      <c r="AD7" s="186">
        <f>IFERROR(AC7/AA7,"-")</f>
        <v>0</v>
      </c>
      <c r="AE7" s="187"/>
      <c r="AF7" s="188">
        <f>IFERROR(AE7/AA7,"-")</f>
        <v>0</v>
      </c>
      <c r="AG7" s="189"/>
      <c r="AH7" s="189"/>
      <c r="AI7" s="189"/>
      <c r="AJ7" s="190">
        <v>5</v>
      </c>
      <c r="AK7" s="191">
        <f>IF(L7=0,"",IF(AJ7=0,"",(AJ7/L7)))</f>
        <v>0.061728395061728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>
        <v>11</v>
      </c>
      <c r="AT7" s="197">
        <f>IF(L7=0,"",IF(AS7=0,"",(AS7/L7)))</f>
        <v>0.1358024691358</v>
      </c>
      <c r="AU7" s="196"/>
      <c r="AV7" s="198">
        <f>IFERROR(AU7/AS7,"-")</f>
        <v>0</v>
      </c>
      <c r="AW7" s="199"/>
      <c r="AX7" s="200">
        <f>IFERROR(AW7/AS7,"-")</f>
        <v>0</v>
      </c>
      <c r="AY7" s="201"/>
      <c r="AZ7" s="201"/>
      <c r="BA7" s="201"/>
      <c r="BB7" s="202">
        <v>16</v>
      </c>
      <c r="BC7" s="203">
        <f>IF(L7=0,"",IF(BB7=0,"",(BB7/L7)))</f>
        <v>0.19753086419753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>
        <v>33</v>
      </c>
      <c r="BL7" s="209">
        <f>IF(L7=0,"",IF(BK7=0,"",(BK7/L7)))</f>
        <v>0.40740740740741</v>
      </c>
      <c r="BM7" s="210"/>
      <c r="BN7" s="211">
        <f>IFERROR(BM7/BK7,"-")</f>
        <v>0</v>
      </c>
      <c r="BO7" s="212"/>
      <c r="BP7" s="213">
        <f>IFERROR(BO7/BK7,"-")</f>
        <v>0</v>
      </c>
      <c r="BQ7" s="214"/>
      <c r="BR7" s="214"/>
      <c r="BS7" s="214"/>
      <c r="BT7" s="215">
        <v>8</v>
      </c>
      <c r="BU7" s="216">
        <f>IF(L7=0,"",IF(BT7=0,"",(BT7/L7)))</f>
        <v>0.098765432098765</v>
      </c>
      <c r="BV7" s="217">
        <v>1</v>
      </c>
      <c r="BW7" s="218">
        <f>IFERROR(BV7/BT7,"-")</f>
        <v>0.125</v>
      </c>
      <c r="BX7" s="219">
        <v>3000</v>
      </c>
      <c r="BY7" s="220">
        <f>IFERROR(BX7/BT7,"-")</f>
        <v>375</v>
      </c>
      <c r="BZ7" s="221">
        <v>1</v>
      </c>
      <c r="CA7" s="221"/>
      <c r="CB7" s="221"/>
      <c r="CC7" s="222">
        <v>3</v>
      </c>
      <c r="CD7" s="223">
        <f>IF(L7=0,"",IF(CC7=0,"",(CC7/L7)))</f>
        <v>0.037037037037037</v>
      </c>
      <c r="CE7" s="224"/>
      <c r="CF7" s="225">
        <f>IFERROR(CE7/CC7,"-")</f>
        <v>0</v>
      </c>
      <c r="CG7" s="226"/>
      <c r="CH7" s="227">
        <f>IFERROR(CG7/CC7,"-")</f>
        <v>0</v>
      </c>
      <c r="CI7" s="228"/>
      <c r="CJ7" s="228"/>
      <c r="CK7" s="228"/>
      <c r="CL7" s="229">
        <v>1</v>
      </c>
      <c r="CM7" s="230">
        <v>3000</v>
      </c>
      <c r="CN7" s="230">
        <v>3000</v>
      </c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1.2745098039216</v>
      </c>
      <c r="B8" s="347" t="s">
        <v>94</v>
      </c>
      <c r="C8" s="347"/>
      <c r="D8" s="347" t="s">
        <v>89</v>
      </c>
      <c r="E8" s="175" t="s">
        <v>95</v>
      </c>
      <c r="F8" s="175" t="s">
        <v>91</v>
      </c>
      <c r="G8" s="340">
        <v>71400</v>
      </c>
      <c r="H8" s="340">
        <v>1700</v>
      </c>
      <c r="I8" s="176">
        <v>94</v>
      </c>
      <c r="J8" s="176">
        <v>0</v>
      </c>
      <c r="K8" s="176">
        <v>484</v>
      </c>
      <c r="L8" s="177">
        <v>42</v>
      </c>
      <c r="M8" s="178">
        <v>36</v>
      </c>
      <c r="N8" s="179">
        <f>IFERROR(L8/K8,"-")</f>
        <v>0.086776859504132</v>
      </c>
      <c r="O8" s="176">
        <v>1</v>
      </c>
      <c r="P8" s="176">
        <v>4</v>
      </c>
      <c r="Q8" s="179">
        <f>IFERROR(O8/L8,"-")</f>
        <v>0.023809523809524</v>
      </c>
      <c r="R8" s="180">
        <f>IFERROR(G8/SUM(L8:L8),"-")</f>
        <v>1700</v>
      </c>
      <c r="S8" s="181">
        <v>1</v>
      </c>
      <c r="T8" s="179">
        <f>IF(L8=0,"-",S8/L8)</f>
        <v>0.023809523809524</v>
      </c>
      <c r="U8" s="345">
        <v>91000</v>
      </c>
      <c r="V8" s="346">
        <f>IFERROR(U8/L8,"-")</f>
        <v>2166.6666666667</v>
      </c>
      <c r="W8" s="346">
        <f>IFERROR(U8/S8,"-")</f>
        <v>91000</v>
      </c>
      <c r="X8" s="340">
        <f>SUM(U8:U8)-SUM(G8:G8)</f>
        <v>19600</v>
      </c>
      <c r="Y8" s="183">
        <f>SUM(U8:U8)/SUM(G8:G8)</f>
        <v>1.2745098039216</v>
      </c>
      <c r="AA8" s="184">
        <v>6</v>
      </c>
      <c r="AB8" s="185">
        <f>IF(L8=0,"",IF(AA8=0,"",(AA8/L8)))</f>
        <v>0.14285714285714</v>
      </c>
      <c r="AC8" s="184"/>
      <c r="AD8" s="186">
        <f>IFERROR(AC8/AA8,"-")</f>
        <v>0</v>
      </c>
      <c r="AE8" s="187"/>
      <c r="AF8" s="188">
        <f>IFERROR(AE8/AA8,"-")</f>
        <v>0</v>
      </c>
      <c r="AG8" s="189"/>
      <c r="AH8" s="189"/>
      <c r="AI8" s="189"/>
      <c r="AJ8" s="190">
        <v>3</v>
      </c>
      <c r="AK8" s="191">
        <f>IF(L8=0,"",IF(AJ8=0,"",(AJ8/L8)))</f>
        <v>0.071428571428571</v>
      </c>
      <c r="AL8" s="190"/>
      <c r="AM8" s="192">
        <f>IFERROR(AL8/AJ8,"-")</f>
        <v>0</v>
      </c>
      <c r="AN8" s="193"/>
      <c r="AO8" s="194">
        <f>IFERROR(AN8/AJ8,"-")</f>
        <v>0</v>
      </c>
      <c r="AP8" s="195"/>
      <c r="AQ8" s="195"/>
      <c r="AR8" s="195"/>
      <c r="AS8" s="196">
        <v>3</v>
      </c>
      <c r="AT8" s="197">
        <f>IF(L8=0,"",IF(AS8=0,"",(AS8/L8)))</f>
        <v>0.071428571428571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3</v>
      </c>
      <c r="BC8" s="203">
        <f>IF(L8=0,"",IF(BB8=0,"",(BB8/L8)))</f>
        <v>0.071428571428571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15</v>
      </c>
      <c r="BL8" s="209">
        <f>IF(L8=0,"",IF(BK8=0,"",(BK8/L8)))</f>
        <v>0.35714285714286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>
        <v>10</v>
      </c>
      <c r="BU8" s="216">
        <f>IF(L8=0,"",IF(BT8=0,"",(BT8/L8)))</f>
        <v>0.23809523809524</v>
      </c>
      <c r="BV8" s="217"/>
      <c r="BW8" s="218">
        <f>IFERROR(BV8/BT8,"-")</f>
        <v>0</v>
      </c>
      <c r="BX8" s="219"/>
      <c r="BY8" s="220">
        <f>IFERROR(BX8/BT8,"-")</f>
        <v>0</v>
      </c>
      <c r="BZ8" s="221"/>
      <c r="CA8" s="221"/>
      <c r="CB8" s="221"/>
      <c r="CC8" s="222">
        <v>2</v>
      </c>
      <c r="CD8" s="223">
        <f>IF(L8=0,"",IF(CC8=0,"",(CC8/L8)))</f>
        <v>0.047619047619048</v>
      </c>
      <c r="CE8" s="224">
        <v>1</v>
      </c>
      <c r="CF8" s="225">
        <f>IFERROR(CE8/CC8,"-")</f>
        <v>0.5</v>
      </c>
      <c r="CG8" s="226">
        <v>91000</v>
      </c>
      <c r="CH8" s="227">
        <f>IFERROR(CG8/CC8,"-")</f>
        <v>45500</v>
      </c>
      <c r="CI8" s="228"/>
      <c r="CJ8" s="228"/>
      <c r="CK8" s="228">
        <v>1</v>
      </c>
      <c r="CL8" s="229">
        <v>1</v>
      </c>
      <c r="CM8" s="230">
        <v>91000</v>
      </c>
      <c r="CN8" s="230">
        <v>91000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96</v>
      </c>
      <c r="C9" s="347"/>
      <c r="D9" s="347" t="s">
        <v>89</v>
      </c>
      <c r="E9" s="175" t="s">
        <v>97</v>
      </c>
      <c r="F9" s="175" t="s">
        <v>91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>
        <f>Y10</f>
        <v>3.8285144566301</v>
      </c>
      <c r="B10" s="347" t="s">
        <v>98</v>
      </c>
      <c r="C10" s="347"/>
      <c r="D10" s="347" t="s">
        <v>89</v>
      </c>
      <c r="E10" s="175" t="s">
        <v>99</v>
      </c>
      <c r="F10" s="175" t="s">
        <v>91</v>
      </c>
      <c r="G10" s="340">
        <v>501500</v>
      </c>
      <c r="H10" s="340">
        <v>1700</v>
      </c>
      <c r="I10" s="176">
        <v>869</v>
      </c>
      <c r="J10" s="176">
        <v>0</v>
      </c>
      <c r="K10" s="176">
        <v>0</v>
      </c>
      <c r="L10" s="177">
        <v>295</v>
      </c>
      <c r="M10" s="178">
        <v>283</v>
      </c>
      <c r="N10" s="179" t="str">
        <f>IFERROR(L10/K10,"-")</f>
        <v>-</v>
      </c>
      <c r="O10" s="176">
        <v>8</v>
      </c>
      <c r="P10" s="176">
        <v>48</v>
      </c>
      <c r="Q10" s="179">
        <f>IFERROR(O10/L10,"-")</f>
        <v>0.027118644067797</v>
      </c>
      <c r="R10" s="180">
        <f>IFERROR(G10/SUM(L10:L10),"-")</f>
        <v>1700</v>
      </c>
      <c r="S10" s="181">
        <v>16</v>
      </c>
      <c r="T10" s="179">
        <f>IF(L10=0,"-",S10/L10)</f>
        <v>0.054237288135593</v>
      </c>
      <c r="U10" s="345">
        <v>1920000</v>
      </c>
      <c r="V10" s="346">
        <f>IFERROR(U10/L10,"-")</f>
        <v>6508.4745762712</v>
      </c>
      <c r="W10" s="346">
        <f>IFERROR(U10/S10,"-")</f>
        <v>120000</v>
      </c>
      <c r="X10" s="340">
        <f>SUM(U10:U10)-SUM(G10:G10)</f>
        <v>1418500</v>
      </c>
      <c r="Y10" s="183">
        <f>SUM(U10:U10)/SUM(G10:G10)</f>
        <v>3.8285144566301</v>
      </c>
      <c r="AA10" s="184">
        <v>12</v>
      </c>
      <c r="AB10" s="185">
        <f>IF(L10=0,"",IF(AA10=0,"",(AA10/L10)))</f>
        <v>0.040677966101695</v>
      </c>
      <c r="AC10" s="184"/>
      <c r="AD10" s="186">
        <f>IFERROR(AC10/AA10,"-")</f>
        <v>0</v>
      </c>
      <c r="AE10" s="187"/>
      <c r="AF10" s="188">
        <f>IFERROR(AE10/AA10,"-")</f>
        <v>0</v>
      </c>
      <c r="AG10" s="189"/>
      <c r="AH10" s="189"/>
      <c r="AI10" s="189"/>
      <c r="AJ10" s="190">
        <v>22</v>
      </c>
      <c r="AK10" s="191">
        <f>IF(L10=0,"",IF(AJ10=0,"",(AJ10/L10)))</f>
        <v>0.074576271186441</v>
      </c>
      <c r="AL10" s="190"/>
      <c r="AM10" s="192">
        <f>IFERROR(AL10/AJ10,"-")</f>
        <v>0</v>
      </c>
      <c r="AN10" s="193"/>
      <c r="AO10" s="194">
        <f>IFERROR(AN10/AJ10,"-")</f>
        <v>0</v>
      </c>
      <c r="AP10" s="195"/>
      <c r="AQ10" s="195"/>
      <c r="AR10" s="195"/>
      <c r="AS10" s="196">
        <v>16</v>
      </c>
      <c r="AT10" s="197">
        <f>IF(L10=0,"",IF(AS10=0,"",(AS10/L10)))</f>
        <v>0.054237288135593</v>
      </c>
      <c r="AU10" s="196"/>
      <c r="AV10" s="198">
        <f>IFERROR(AU10/AS10,"-")</f>
        <v>0</v>
      </c>
      <c r="AW10" s="199"/>
      <c r="AX10" s="200">
        <f>IFERROR(AW10/AS10,"-")</f>
        <v>0</v>
      </c>
      <c r="AY10" s="201"/>
      <c r="AZ10" s="201"/>
      <c r="BA10" s="201"/>
      <c r="BB10" s="202">
        <v>66</v>
      </c>
      <c r="BC10" s="203">
        <f>IF(L10=0,"",IF(BB10=0,"",(BB10/L10)))</f>
        <v>0.22372881355932</v>
      </c>
      <c r="BD10" s="202">
        <v>4</v>
      </c>
      <c r="BE10" s="204">
        <f>IFERROR(BD10/BB10,"-")</f>
        <v>0.060606060606061</v>
      </c>
      <c r="BF10" s="205">
        <v>29000</v>
      </c>
      <c r="BG10" s="206">
        <f>IFERROR(BF10/BB10,"-")</f>
        <v>439.39393939394</v>
      </c>
      <c r="BH10" s="207">
        <v>3</v>
      </c>
      <c r="BI10" s="207"/>
      <c r="BJ10" s="207">
        <v>1</v>
      </c>
      <c r="BK10" s="208">
        <v>98</v>
      </c>
      <c r="BL10" s="209">
        <f>IF(L10=0,"",IF(BK10=0,"",(BK10/L10)))</f>
        <v>0.33220338983051</v>
      </c>
      <c r="BM10" s="210">
        <v>6</v>
      </c>
      <c r="BN10" s="211">
        <f>IFERROR(BM10/BK10,"-")</f>
        <v>0.061224489795918</v>
      </c>
      <c r="BO10" s="212">
        <v>1794000</v>
      </c>
      <c r="BP10" s="213">
        <f>IFERROR(BO10/BK10,"-")</f>
        <v>18306.12244898</v>
      </c>
      <c r="BQ10" s="214">
        <v>2</v>
      </c>
      <c r="BR10" s="214">
        <v>1</v>
      </c>
      <c r="BS10" s="214">
        <v>3</v>
      </c>
      <c r="BT10" s="215">
        <v>58</v>
      </c>
      <c r="BU10" s="216">
        <f>IF(L10=0,"",IF(BT10=0,"",(BT10/L10)))</f>
        <v>0.19661016949153</v>
      </c>
      <c r="BV10" s="217">
        <v>3</v>
      </c>
      <c r="BW10" s="218">
        <f>IFERROR(BV10/BT10,"-")</f>
        <v>0.051724137931034</v>
      </c>
      <c r="BX10" s="219">
        <v>44000</v>
      </c>
      <c r="BY10" s="220">
        <f>IFERROR(BX10/BT10,"-")</f>
        <v>758.62068965517</v>
      </c>
      <c r="BZ10" s="221"/>
      <c r="CA10" s="221">
        <v>2</v>
      </c>
      <c r="CB10" s="221">
        <v>1</v>
      </c>
      <c r="CC10" s="222">
        <v>23</v>
      </c>
      <c r="CD10" s="223">
        <f>IF(L10=0,"",IF(CC10=0,"",(CC10/L10)))</f>
        <v>0.077966101694915</v>
      </c>
      <c r="CE10" s="224">
        <v>3</v>
      </c>
      <c r="CF10" s="225">
        <f>IFERROR(CE10/CC10,"-")</f>
        <v>0.1304347826087</v>
      </c>
      <c r="CG10" s="226">
        <v>53000</v>
      </c>
      <c r="CH10" s="227">
        <f>IFERROR(CG10/CC10,"-")</f>
        <v>2304.347826087</v>
      </c>
      <c r="CI10" s="228">
        <v>1</v>
      </c>
      <c r="CJ10" s="228"/>
      <c r="CK10" s="228">
        <v>2</v>
      </c>
      <c r="CL10" s="229">
        <v>16</v>
      </c>
      <c r="CM10" s="230">
        <v>1920000</v>
      </c>
      <c r="CN10" s="230">
        <v>1691000</v>
      </c>
      <c r="CO10" s="230"/>
      <c r="CP10" s="231" t="str">
        <f>IF(AND(CN10=0,CO10=0),"",IF(AND(CN10&lt;=100000,CO10&lt;=100000),"",IF(CN10/CM10&gt;0.7,"男高",IF(CO10/CM10&gt;0.7,"女高",""))))</f>
        <v>男高</v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>
        <f>Y13</f>
        <v>2.0931199334858</v>
      </c>
      <c r="B13" s="250"/>
      <c r="C13" s="250"/>
      <c r="D13" s="250"/>
      <c r="E13" s="251" t="s">
        <v>100</v>
      </c>
      <c r="F13" s="251"/>
      <c r="G13" s="343">
        <f>SUM(G6:G12)</f>
        <v>962200</v>
      </c>
      <c r="H13" s="343"/>
      <c r="I13" s="250">
        <f>SUM(I6:I12)</f>
        <v>1606</v>
      </c>
      <c r="J13" s="250">
        <f>SUM(J6:J12)</f>
        <v>0</v>
      </c>
      <c r="K13" s="250">
        <f>SUM(K6:K12)</f>
        <v>5719</v>
      </c>
      <c r="L13" s="250">
        <f>SUM(L6:L12)</f>
        <v>566</v>
      </c>
      <c r="M13" s="250">
        <f>SUM(M6:M12)</f>
        <v>535</v>
      </c>
      <c r="N13" s="252">
        <f>IFERROR(L13/K13,"-")</f>
        <v>0.098968351110334</v>
      </c>
      <c r="O13" s="253">
        <f>SUM(O6:O12)</f>
        <v>11</v>
      </c>
      <c r="P13" s="253">
        <f>SUM(P6:P12)</f>
        <v>88</v>
      </c>
      <c r="Q13" s="252">
        <f>IFERROR(O13/L13,"-")</f>
        <v>0.019434628975265</v>
      </c>
      <c r="R13" s="254">
        <f>IFERROR(G13/L13,"-")</f>
        <v>1700</v>
      </c>
      <c r="S13" s="255">
        <f>SUM(S6:S12)</f>
        <v>18</v>
      </c>
      <c r="T13" s="252">
        <f>IFERROR(S13/L13,"-")</f>
        <v>0.031802120141343</v>
      </c>
      <c r="U13" s="343">
        <f>SUM(U6:U12)</f>
        <v>2014000</v>
      </c>
      <c r="V13" s="343">
        <f>IFERROR(U13/L13,"-")</f>
        <v>3558.3038869258</v>
      </c>
      <c r="W13" s="343">
        <f>IFERROR(U13/S13,"-")</f>
        <v>111888.88888889</v>
      </c>
      <c r="X13" s="343">
        <f>U13-G13</f>
        <v>1051800</v>
      </c>
      <c r="Y13" s="256">
        <f>U13/G13</f>
        <v>2.0931199334858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101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85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1.9532273028496</v>
      </c>
      <c r="B6" s="347" t="s">
        <v>102</v>
      </c>
      <c r="C6" s="347"/>
      <c r="D6" s="347"/>
      <c r="E6" s="175" t="s">
        <v>103</v>
      </c>
      <c r="F6" s="175" t="s">
        <v>91</v>
      </c>
      <c r="G6" s="340">
        <v>7243200</v>
      </c>
      <c r="H6" s="176">
        <v>4664</v>
      </c>
      <c r="I6" s="176">
        <v>0</v>
      </c>
      <c r="J6" s="176">
        <v>268180</v>
      </c>
      <c r="K6" s="177">
        <v>2049</v>
      </c>
      <c r="L6" s="179">
        <f>IFERROR(K6/J6,"-")</f>
        <v>0.0076403907823104</v>
      </c>
      <c r="M6" s="176">
        <v>98</v>
      </c>
      <c r="N6" s="176">
        <v>590</v>
      </c>
      <c r="O6" s="179">
        <f>IFERROR(M6/(K6),"-")</f>
        <v>0.047828208882382</v>
      </c>
      <c r="P6" s="180">
        <f>IFERROR(G6/SUM(K6:K6),"-")</f>
        <v>3534.9926793558</v>
      </c>
      <c r="Q6" s="181">
        <v>208</v>
      </c>
      <c r="R6" s="179">
        <f>IF(K6=0,"-",Q6/K6)</f>
        <v>0.10151293313812</v>
      </c>
      <c r="S6" s="345">
        <v>14147616</v>
      </c>
      <c r="T6" s="346">
        <f>IFERROR(S6/K6,"-")</f>
        <v>6904.6442166911</v>
      </c>
      <c r="U6" s="346">
        <f>IFERROR(S6/Q6,"-")</f>
        <v>68017.384615385</v>
      </c>
      <c r="V6" s="340">
        <f>SUM(S6:S6)-SUM(G6:G6)</f>
        <v>6904416</v>
      </c>
      <c r="W6" s="183">
        <f>SUM(S6:S6)/SUM(G6:G6)</f>
        <v>1.9532273028496</v>
      </c>
      <c r="Y6" s="184">
        <v>35</v>
      </c>
      <c r="Z6" s="185">
        <f>IF(K6=0,"",IF(Y6=0,"",(Y6/K6)))</f>
        <v>0.017081503172279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5</v>
      </c>
      <c r="AI6" s="191">
        <f>IF(K6=0,"",IF(AH6=0,"",(AH6/K6)))</f>
        <v>0.002440214738897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7</v>
      </c>
      <c r="AR6" s="197">
        <f>IF(K6=0,"",IF(AQ6=0,"",(AQ6/K6)))</f>
        <v>0.0034163006344558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74</v>
      </c>
      <c r="BA6" s="203">
        <f>IF(K6=0,"",IF(AZ6=0,"",(AZ6/K6)))</f>
        <v>0.036115178135676</v>
      </c>
      <c r="BB6" s="202">
        <v>2</v>
      </c>
      <c r="BC6" s="204">
        <f>IFERROR(BB6/AZ6,"-")</f>
        <v>0.027027027027027</v>
      </c>
      <c r="BD6" s="205">
        <v>52000</v>
      </c>
      <c r="BE6" s="206">
        <f>IFERROR(BD6/AZ6,"-")</f>
        <v>702.7027027027</v>
      </c>
      <c r="BF6" s="207">
        <v>1</v>
      </c>
      <c r="BG6" s="207"/>
      <c r="BH6" s="207">
        <v>1</v>
      </c>
      <c r="BI6" s="208">
        <v>1230</v>
      </c>
      <c r="BJ6" s="209">
        <f>IF(K6=0,"",IF(BI6=0,"",(BI6/K6)))</f>
        <v>0.60029282576867</v>
      </c>
      <c r="BK6" s="210">
        <v>100</v>
      </c>
      <c r="BL6" s="211">
        <f>IFERROR(BK6/BI6,"-")</f>
        <v>0.08130081300813</v>
      </c>
      <c r="BM6" s="212">
        <v>3983000</v>
      </c>
      <c r="BN6" s="213">
        <f>IFERROR(BM6/BI6,"-")</f>
        <v>3238.2113821138</v>
      </c>
      <c r="BO6" s="214">
        <v>38</v>
      </c>
      <c r="BP6" s="214">
        <v>13</v>
      </c>
      <c r="BQ6" s="214">
        <v>49</v>
      </c>
      <c r="BR6" s="215">
        <v>573</v>
      </c>
      <c r="BS6" s="216">
        <f>IF(K6=0,"",IF(BR6=0,"",(BR6/K6)))</f>
        <v>0.2796486090776</v>
      </c>
      <c r="BT6" s="217">
        <v>84</v>
      </c>
      <c r="BU6" s="218">
        <f>IFERROR(BT6/BR6,"-")</f>
        <v>0.14659685863874</v>
      </c>
      <c r="BV6" s="219">
        <v>7815615</v>
      </c>
      <c r="BW6" s="220">
        <f>IFERROR(BV6/BR6,"-")</f>
        <v>13639.816753927</v>
      </c>
      <c r="BX6" s="221">
        <v>30</v>
      </c>
      <c r="BY6" s="221">
        <v>9</v>
      </c>
      <c r="BZ6" s="221">
        <v>45</v>
      </c>
      <c r="CA6" s="222">
        <v>125</v>
      </c>
      <c r="CB6" s="223">
        <f>IF(K6=0,"",IF(CA6=0,"",(CA6/K6)))</f>
        <v>0.061005368472426</v>
      </c>
      <c r="CC6" s="224">
        <v>22</v>
      </c>
      <c r="CD6" s="225">
        <f>IFERROR(CC6/CA6,"-")</f>
        <v>0.176</v>
      </c>
      <c r="CE6" s="226">
        <v>2297001</v>
      </c>
      <c r="CF6" s="227">
        <f>IFERROR(CE6/CA6,"-")</f>
        <v>18376.008</v>
      </c>
      <c r="CG6" s="228">
        <v>3</v>
      </c>
      <c r="CH6" s="228">
        <v>5</v>
      </c>
      <c r="CI6" s="228">
        <v>14</v>
      </c>
      <c r="CJ6" s="229">
        <v>208</v>
      </c>
      <c r="CK6" s="230">
        <v>14147616</v>
      </c>
      <c r="CL6" s="230">
        <v>1426000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104</v>
      </c>
      <c r="C7" s="347"/>
      <c r="D7" s="347"/>
      <c r="E7" s="175" t="s">
        <v>105</v>
      </c>
      <c r="F7" s="175" t="s">
        <v>91</v>
      </c>
      <c r="G7" s="340">
        <v>0</v>
      </c>
      <c r="H7" s="176">
        <v>0</v>
      </c>
      <c r="I7" s="176">
        <v>0</v>
      </c>
      <c r="J7" s="176">
        <v>7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1.2196656000969</v>
      </c>
      <c r="B8" s="347" t="s">
        <v>106</v>
      </c>
      <c r="C8" s="347"/>
      <c r="D8" s="347"/>
      <c r="E8" s="175" t="s">
        <v>107</v>
      </c>
      <c r="F8" s="175" t="s">
        <v>91</v>
      </c>
      <c r="G8" s="340">
        <v>4443841</v>
      </c>
      <c r="H8" s="176">
        <v>3025</v>
      </c>
      <c r="I8" s="176">
        <v>0</v>
      </c>
      <c r="J8" s="176">
        <v>50070</v>
      </c>
      <c r="K8" s="177">
        <v>1539</v>
      </c>
      <c r="L8" s="179">
        <f>IFERROR(K8/J8,"-")</f>
        <v>0.030736968244458</v>
      </c>
      <c r="M8" s="176">
        <v>32</v>
      </c>
      <c r="N8" s="176">
        <v>556</v>
      </c>
      <c r="O8" s="179">
        <f>IFERROR(M8/(K8),"-")</f>
        <v>0.020792722547109</v>
      </c>
      <c r="P8" s="180">
        <f>IFERROR(G8/SUM(K8:K8),"-")</f>
        <v>2887.4860298895</v>
      </c>
      <c r="Q8" s="181">
        <v>110</v>
      </c>
      <c r="R8" s="179">
        <f>IF(K8=0,"-",Q8/K8)</f>
        <v>0.071474983755686</v>
      </c>
      <c r="S8" s="345">
        <v>5420000</v>
      </c>
      <c r="T8" s="346">
        <f>IFERROR(S8/K8,"-")</f>
        <v>3521.7673814165</v>
      </c>
      <c r="U8" s="346">
        <f>IFERROR(S8/Q8,"-")</f>
        <v>49272.727272727</v>
      </c>
      <c r="V8" s="340">
        <f>SUM(S8:S8)-SUM(G8:G8)</f>
        <v>976159</v>
      </c>
      <c r="W8" s="183">
        <f>SUM(S8:S8)/SUM(G8:G8)</f>
        <v>1.2196656000969</v>
      </c>
      <c r="Y8" s="184">
        <v>130</v>
      </c>
      <c r="Z8" s="185">
        <f>IF(K8=0,"",IF(Y8=0,"",(Y8/K8)))</f>
        <v>0.084470435347628</v>
      </c>
      <c r="AA8" s="184">
        <v>1</v>
      </c>
      <c r="AB8" s="186">
        <f>IFERROR(AA8/Y8,"-")</f>
        <v>0.0076923076923077</v>
      </c>
      <c r="AC8" s="187">
        <v>5000</v>
      </c>
      <c r="AD8" s="188">
        <f>IFERROR(AC8/Y8,"-")</f>
        <v>38.461538461538</v>
      </c>
      <c r="AE8" s="189">
        <v>1</v>
      </c>
      <c r="AF8" s="189"/>
      <c r="AG8" s="189"/>
      <c r="AH8" s="190">
        <v>287</v>
      </c>
      <c r="AI8" s="191">
        <f>IF(K8=0,"",IF(AH8=0,"",(AH8/K8)))</f>
        <v>0.18648473034438</v>
      </c>
      <c r="AJ8" s="190">
        <v>12</v>
      </c>
      <c r="AK8" s="192">
        <f>IFERROR(AJ8/AH8,"-")</f>
        <v>0.041811846689895</v>
      </c>
      <c r="AL8" s="193">
        <v>108000</v>
      </c>
      <c r="AM8" s="194">
        <f>IFERROR(AL8/AH8,"-")</f>
        <v>376.30662020906</v>
      </c>
      <c r="AN8" s="195">
        <v>8</v>
      </c>
      <c r="AO8" s="195">
        <v>3</v>
      </c>
      <c r="AP8" s="195">
        <v>1</v>
      </c>
      <c r="AQ8" s="196">
        <v>186</v>
      </c>
      <c r="AR8" s="197">
        <f>IF(K8=0,"",IF(AQ8=0,"",(AQ8/K8)))</f>
        <v>0.12085769980507</v>
      </c>
      <c r="AS8" s="196">
        <v>6</v>
      </c>
      <c r="AT8" s="198">
        <f>IFERROR(AS8/AQ8,"-")</f>
        <v>0.032258064516129</v>
      </c>
      <c r="AU8" s="199">
        <v>25000</v>
      </c>
      <c r="AV8" s="200">
        <f>IFERROR(AU8/AQ8,"-")</f>
        <v>134.40860215054</v>
      </c>
      <c r="AW8" s="201">
        <v>5</v>
      </c>
      <c r="AX8" s="201">
        <v>1</v>
      </c>
      <c r="AY8" s="201"/>
      <c r="AZ8" s="202">
        <v>360</v>
      </c>
      <c r="BA8" s="203">
        <f>IF(K8=0,"",IF(AZ8=0,"",(AZ8/K8)))</f>
        <v>0.23391812865497</v>
      </c>
      <c r="BB8" s="202">
        <v>22</v>
      </c>
      <c r="BC8" s="204">
        <f>IFERROR(BB8/AZ8,"-")</f>
        <v>0.061111111111111</v>
      </c>
      <c r="BD8" s="205">
        <v>828000</v>
      </c>
      <c r="BE8" s="206">
        <f>IFERROR(BD8/AZ8,"-")</f>
        <v>2300</v>
      </c>
      <c r="BF8" s="207">
        <v>12</v>
      </c>
      <c r="BG8" s="207">
        <v>5</v>
      </c>
      <c r="BH8" s="207">
        <v>5</v>
      </c>
      <c r="BI8" s="208">
        <v>363</v>
      </c>
      <c r="BJ8" s="209">
        <f>IF(K8=0,"",IF(BI8=0,"",(BI8/K8)))</f>
        <v>0.23586744639376</v>
      </c>
      <c r="BK8" s="210">
        <v>34</v>
      </c>
      <c r="BL8" s="211">
        <f>IFERROR(BK8/BI8,"-")</f>
        <v>0.09366391184573</v>
      </c>
      <c r="BM8" s="212">
        <v>1425000</v>
      </c>
      <c r="BN8" s="213">
        <f>IFERROR(BM8/BI8,"-")</f>
        <v>3925.6198347107</v>
      </c>
      <c r="BO8" s="214">
        <v>13</v>
      </c>
      <c r="BP8" s="214">
        <v>6</v>
      </c>
      <c r="BQ8" s="214">
        <v>15</v>
      </c>
      <c r="BR8" s="215">
        <v>180</v>
      </c>
      <c r="BS8" s="216">
        <f>IF(K8=0,"",IF(BR8=0,"",(BR8/K8)))</f>
        <v>0.11695906432749</v>
      </c>
      <c r="BT8" s="217">
        <v>27</v>
      </c>
      <c r="BU8" s="218">
        <f>IFERROR(BT8/BR8,"-")</f>
        <v>0.15</v>
      </c>
      <c r="BV8" s="219">
        <v>1829000</v>
      </c>
      <c r="BW8" s="220">
        <f>IFERROR(BV8/BR8,"-")</f>
        <v>10161.111111111</v>
      </c>
      <c r="BX8" s="221">
        <v>9</v>
      </c>
      <c r="BY8" s="221">
        <v>4</v>
      </c>
      <c r="BZ8" s="221">
        <v>14</v>
      </c>
      <c r="CA8" s="222">
        <v>33</v>
      </c>
      <c r="CB8" s="223">
        <f>IF(K8=0,"",IF(CA8=0,"",(CA8/K8)))</f>
        <v>0.021442495126706</v>
      </c>
      <c r="CC8" s="224">
        <v>8</v>
      </c>
      <c r="CD8" s="225">
        <f>IFERROR(CC8/CA8,"-")</f>
        <v>0.24242424242424</v>
      </c>
      <c r="CE8" s="226">
        <v>1200000</v>
      </c>
      <c r="CF8" s="227">
        <f>IFERROR(CE8/CA8,"-")</f>
        <v>36363.636363636</v>
      </c>
      <c r="CG8" s="228"/>
      <c r="CH8" s="228">
        <v>1</v>
      </c>
      <c r="CI8" s="228">
        <v>7</v>
      </c>
      <c r="CJ8" s="229">
        <v>110</v>
      </c>
      <c r="CK8" s="230">
        <v>5420000</v>
      </c>
      <c r="CL8" s="230">
        <v>819000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108</v>
      </c>
      <c r="F11" s="251"/>
      <c r="G11" s="343">
        <f>SUM(G6:G10)</f>
        <v>11687041</v>
      </c>
      <c r="H11" s="250">
        <f>SUM(H6:H10)</f>
        <v>7689</v>
      </c>
      <c r="I11" s="250">
        <f>SUM(I6:I10)</f>
        <v>0</v>
      </c>
      <c r="J11" s="250">
        <f>SUM(J6:J10)</f>
        <v>318257</v>
      </c>
      <c r="K11" s="250">
        <f>SUM(K6:K10)</f>
        <v>3588</v>
      </c>
      <c r="L11" s="252">
        <f>IFERROR(K11/J11,"-")</f>
        <v>0.01127390756527</v>
      </c>
      <c r="M11" s="253">
        <f>SUM(M6:M10)</f>
        <v>130</v>
      </c>
      <c r="N11" s="253">
        <f>SUM(N6:N10)</f>
        <v>1146</v>
      </c>
      <c r="O11" s="252">
        <f>IFERROR(M11/K11,"-")</f>
        <v>0.036231884057971</v>
      </c>
      <c r="P11" s="254">
        <f>IFERROR(G11/K11,"-")</f>
        <v>3257.2578037904</v>
      </c>
      <c r="Q11" s="255">
        <f>SUM(Q6:Q10)</f>
        <v>318</v>
      </c>
      <c r="R11" s="252">
        <f>IFERROR(Q11/K11,"-")</f>
        <v>0.088628762541806</v>
      </c>
      <c r="S11" s="343">
        <f>SUM(S6:S10)</f>
        <v>19567616</v>
      </c>
      <c r="T11" s="343">
        <f>IFERROR(S11/K11,"-")</f>
        <v>5453.6276477146</v>
      </c>
      <c r="U11" s="343">
        <f>IFERROR(S11/Q11,"-")</f>
        <v>61533.383647799</v>
      </c>
      <c r="V11" s="343">
        <f>S11-G11</f>
        <v>7880575</v>
      </c>
      <c r="W11" s="256">
        <f>S11/G11</f>
        <v>1.6743002784024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