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<sst xmlns="http://schemas.openxmlformats.org/spreadsheetml/2006/main" uniqueCount="107">
  <si>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</si>
  <si>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</si>
  <si>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</si>
  <si>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</si>
  <si>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</si>
  <si>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</si>
  <si>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</si>
  <si>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</si>
  <si>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</si>
  <si>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</si>
  <si>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</si>
  <si>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</si>
  <si>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</si>
  <si>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</si>
  <si>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</si>
  <si>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</si>
  <si>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</si>
  <si>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</si>
  <si>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</si>
  <si>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</si>
  <si>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</si>
  <si>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</si>
  <si>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</si>
  <si>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</si>
  <si>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</si>
  <si>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</si>
  <si>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</si>
  <si>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</si>
  <si>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</si>
  <si>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</si>
  <si>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</si>
  <si>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</si>
  <si>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</si>
  <si>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</si>
  <si>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</si>
  <si>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</si>
  <si>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</si>
  <si>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</si>
  <si>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</si>
  <si>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</si>
  <si>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</si>
  <si>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</si>
  <si>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</si>
  <si>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</si>
  <si>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</si>
  <si>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</si>
  <si>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</si>
  <si>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</si>
  <si>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</si>
  <si>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</si>
  <si>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</si>
  <si>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</si>
  <si>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</si>
  <si>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</si>
  <si>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</si>
  <si>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</si>
  <si>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</si>
  <si>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hv039</t>
  </si>
  <si>
    <t>アドライヴ</t>
  </si>
  <si>
    <t>大洋図書</t>
  </si>
  <si>
    <t>2Pスポーツ新聞_v01_パートナー(エロ)</t>
  </si>
  <si>
    <t>lp01</t>
  </si>
  <si>
    <t>実話ナックルズGOLD</t>
  </si>
  <si>
    <t>1C2P</t>
  </si>
  <si>
    <t>11月08日(月)</t>
  </si>
  <si>
    <t>hv040</t>
  </si>
  <si>
    <t>空電</t>
  </si>
  <si>
    <t>hv041</t>
  </si>
  <si>
    <t>2P_対談風_パートナー</t>
  </si>
  <si>
    <t>別冊ラヴァーズ</t>
  </si>
  <si>
    <t>11月19日(金)</t>
  </si>
  <si>
    <t>hv042</t>
  </si>
  <si>
    <t>hv037</t>
  </si>
  <si>
    <t>日本ジャーナル出版</t>
  </si>
  <si>
    <t>1Pスポーツ新聞_パートナー（大浦真奈美さん）</t>
  </si>
  <si>
    <t>週刊実話増刊「実話ザ・タブー」</t>
  </si>
  <si>
    <t>表4　4C1P</t>
  </si>
  <si>
    <t>11月24日(水)</t>
  </si>
  <si>
    <t>hv038</t>
  </si>
  <si>
    <t>雑誌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</si>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</sst>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0.066666666666667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45000</v>
      </c>
      <c r="L6" s="80">
        <v>14</v>
      </c>
      <c r="M6" s="80">
        <v>0</v>
      </c>
      <c r="N6" s="80">
        <v>31</v>
      </c>
      <c r="O6" s="91">
        <v>6</v>
      </c>
      <c r="P6" s="92">
        <v>0</v>
      </c>
      <c r="Q6" s="93">
        <f>O6+P6</f>
        <v>6</v>
      </c>
      <c r="R6" s="81">
        <f>IFERROR(Q6/N6,"-")</f>
        <v>0.19354838709677</v>
      </c>
      <c r="S6" s="80">
        <v>1</v>
      </c>
      <c r="T6" s="80">
        <v>3</v>
      </c>
      <c r="U6" s="81">
        <f>IFERROR(T6/(Q6),"-")</f>
        <v>0.5</v>
      </c>
      <c r="V6" s="82">
        <f>IFERROR(K6/SUM(Q6:Q7),"-")</f>
        <v>3461.5384615385</v>
      </c>
      <c r="W6" s="83">
        <v>1</v>
      </c>
      <c r="X6" s="81">
        <f>IF(Q6=0,"-",W6/Q6)</f>
        <v>0.16666666666667</v>
      </c>
      <c r="Y6" s="186">
        <v>3000</v>
      </c>
      <c r="Z6" s="187">
        <f>IFERROR(Y6/Q6,"-")</f>
        <v>500</v>
      </c>
      <c r="AA6" s="187">
        <f>IFERROR(Y6/W6,"-")</f>
        <v>3000</v>
      </c>
      <c r="AB6" s="181">
        <f>SUM(Y6:Y7)-SUM(K6:K7)</f>
        <v>-42000</v>
      </c>
      <c r="AC6" s="85">
        <f>SUM(Y6:Y7)/SUM(K6:K7)</f>
        <v>0.066666666666667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0.5</v>
      </c>
      <c r="BH6" s="112">
        <v>1</v>
      </c>
      <c r="BI6" s="114">
        <f>IFERROR(BH6/BF6,"-")</f>
        <v>0.33333333333333</v>
      </c>
      <c r="BJ6" s="115">
        <v>3000</v>
      </c>
      <c r="BK6" s="116">
        <f>IFERROR(BJ6/BF6,"-")</f>
        <v>1000</v>
      </c>
      <c r="BL6" s="117">
        <v>1</v>
      </c>
      <c r="BM6" s="117"/>
      <c r="BN6" s="117"/>
      <c r="BO6" s="119">
        <v>2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37</v>
      </c>
      <c r="M7" s="80">
        <v>20</v>
      </c>
      <c r="N7" s="80">
        <v>28</v>
      </c>
      <c r="O7" s="91">
        <v>6</v>
      </c>
      <c r="P7" s="92">
        <v>1</v>
      </c>
      <c r="Q7" s="93">
        <f>O7+P7</f>
        <v>7</v>
      </c>
      <c r="R7" s="81">
        <f>IFERROR(Q7/N7,"-")</f>
        <v>0.25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3</v>
      </c>
      <c r="BP7" s="120">
        <f>IF(Q7=0,"",IF(BO7=0,"",(BO7/Q7)))</f>
        <v>0.42857142857143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0.42857142857143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0.14285714285714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1.15</v>
      </c>
      <c r="B8" s="189" t="s">
        <v>67</v>
      </c>
      <c r="C8" s="189" t="s">
        <v>58</v>
      </c>
      <c r="D8" s="189" t="s">
        <v>59</v>
      </c>
      <c r="E8" s="189" t="s">
        <v>68</v>
      </c>
      <c r="F8" s="189"/>
      <c r="G8" s="189" t="s">
        <v>61</v>
      </c>
      <c r="H8" s="89" t="s">
        <v>69</v>
      </c>
      <c r="I8" s="89" t="s">
        <v>63</v>
      </c>
      <c r="J8" s="89" t="s">
        <v>70</v>
      </c>
      <c r="K8" s="181">
        <v>40000</v>
      </c>
      <c r="L8" s="80">
        <v>16</v>
      </c>
      <c r="M8" s="80">
        <v>0</v>
      </c>
      <c r="N8" s="80">
        <v>44</v>
      </c>
      <c r="O8" s="91">
        <v>6</v>
      </c>
      <c r="P8" s="92">
        <v>1</v>
      </c>
      <c r="Q8" s="93">
        <f>O8+P8</f>
        <v>7</v>
      </c>
      <c r="R8" s="81">
        <f>IFERROR(Q8/N8,"-")</f>
        <v>0.15909090909091</v>
      </c>
      <c r="S8" s="80">
        <v>0</v>
      </c>
      <c r="T8" s="80">
        <v>3</v>
      </c>
      <c r="U8" s="81">
        <f>IFERROR(T8/(Q8),"-")</f>
        <v>0.42857142857143</v>
      </c>
      <c r="V8" s="82">
        <f>IFERROR(K8/SUM(Q8:Q9),"-")</f>
        <v>1666.6666666667</v>
      </c>
      <c r="W8" s="83">
        <v>1</v>
      </c>
      <c r="X8" s="81">
        <f>IF(Q8=0,"-",W8/Q8)</f>
        <v>0.14285714285714</v>
      </c>
      <c r="Y8" s="186">
        <v>41000</v>
      </c>
      <c r="Z8" s="187">
        <f>IFERROR(Y8/Q8,"-")</f>
        <v>5857.1428571429</v>
      </c>
      <c r="AA8" s="187">
        <f>IFERROR(Y8/W8,"-")</f>
        <v>41000</v>
      </c>
      <c r="AB8" s="181">
        <f>SUM(Y8:Y9)-SUM(K8:K9)</f>
        <v>6000</v>
      </c>
      <c r="AC8" s="85">
        <f>SUM(Y8:Y9)/SUM(K8:K9)</f>
        <v>1.15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0.28571428571429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5</v>
      </c>
      <c r="BP8" s="120">
        <f>IF(Q8=0,"",IF(BO8=0,"",(BO8/Q8)))</f>
        <v>0.71428571428571</v>
      </c>
      <c r="BQ8" s="121">
        <v>1</v>
      </c>
      <c r="BR8" s="122">
        <f>IFERROR(BQ8/BO8,"-")</f>
        <v>0.2</v>
      </c>
      <c r="BS8" s="123">
        <v>41000</v>
      </c>
      <c r="BT8" s="124">
        <f>IFERROR(BS8/BO8,"-")</f>
        <v>8200</v>
      </c>
      <c r="BU8" s="125"/>
      <c r="BV8" s="125"/>
      <c r="BW8" s="125">
        <v>1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41000</v>
      </c>
      <c r="CR8" s="141">
        <v>41000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45</v>
      </c>
      <c r="M9" s="80">
        <v>33</v>
      </c>
      <c r="N9" s="80">
        <v>32</v>
      </c>
      <c r="O9" s="91">
        <v>17</v>
      </c>
      <c r="P9" s="92">
        <v>0</v>
      </c>
      <c r="Q9" s="93">
        <f>O9+P9</f>
        <v>17</v>
      </c>
      <c r="R9" s="81">
        <f>IFERROR(Q9/N9,"-")</f>
        <v>0.53125</v>
      </c>
      <c r="S9" s="80">
        <v>0</v>
      </c>
      <c r="T9" s="80">
        <v>2</v>
      </c>
      <c r="U9" s="81">
        <f>IFERROR(T9/(Q9),"-")</f>
        <v>0.11764705882353</v>
      </c>
      <c r="V9" s="82"/>
      <c r="W9" s="83">
        <v>1</v>
      </c>
      <c r="X9" s="81">
        <f>IF(Q9=0,"-",W9/Q9)</f>
        <v>0.058823529411765</v>
      </c>
      <c r="Y9" s="186">
        <v>5000</v>
      </c>
      <c r="Z9" s="187">
        <f>IFERROR(Y9/Q9,"-")</f>
        <v>294.11764705882</v>
      </c>
      <c r="AA9" s="187">
        <f>IFERROR(Y9/W9,"-")</f>
        <v>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0.17647058823529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7</v>
      </c>
      <c r="BP9" s="120">
        <f>IF(Q9=0,"",IF(BO9=0,"",(BO9/Q9)))</f>
        <v>0.41176470588235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5</v>
      </c>
      <c r="BY9" s="127">
        <f>IF(Q9=0,"",IF(BX9=0,"",(BX9/Q9)))</f>
        <v>0.29411764705882</v>
      </c>
      <c r="BZ9" s="128">
        <v>1</v>
      </c>
      <c r="CA9" s="129">
        <f>IFERROR(BZ9/BX9,"-")</f>
        <v>0.2</v>
      </c>
      <c r="CB9" s="130">
        <v>5000</v>
      </c>
      <c r="CC9" s="131">
        <f>IFERROR(CB9/BX9,"-")</f>
        <v>1000</v>
      </c>
      <c r="CD9" s="132">
        <v>1</v>
      </c>
      <c r="CE9" s="132"/>
      <c r="CF9" s="132"/>
      <c r="CG9" s="133">
        <v>2</v>
      </c>
      <c r="CH9" s="134">
        <f>IF(Q9=0,"",IF(CG9=0,"",(CG9/Q9)))</f>
        <v>0.11764705882353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5000</v>
      </c>
      <c r="CR9" s="141">
        <v>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1.28</v>
      </c>
      <c r="B10" s="189" t="s">
        <v>72</v>
      </c>
      <c r="C10" s="189" t="s">
        <v>58</v>
      </c>
      <c r="D10" s="189" t="s">
        <v>73</v>
      </c>
      <c r="E10" s="189" t="s">
        <v>74</v>
      </c>
      <c r="F10" s="189"/>
      <c r="G10" s="189" t="s">
        <v>61</v>
      </c>
      <c r="H10" s="89" t="s">
        <v>75</v>
      </c>
      <c r="I10" s="89" t="s">
        <v>76</v>
      </c>
      <c r="J10" s="89" t="s">
        <v>77</v>
      </c>
      <c r="K10" s="181">
        <v>125000</v>
      </c>
      <c r="L10" s="80">
        <v>8</v>
      </c>
      <c r="M10" s="80">
        <v>0</v>
      </c>
      <c r="N10" s="80">
        <v>43</v>
      </c>
      <c r="O10" s="91">
        <v>5</v>
      </c>
      <c r="P10" s="92">
        <v>0</v>
      </c>
      <c r="Q10" s="93">
        <f>O10+P10</f>
        <v>5</v>
      </c>
      <c r="R10" s="81">
        <f>IFERROR(Q10/N10,"-")</f>
        <v>0.11627906976744</v>
      </c>
      <c r="S10" s="80">
        <v>0</v>
      </c>
      <c r="T10" s="80">
        <v>2</v>
      </c>
      <c r="U10" s="81">
        <f>IFERROR(T10/(Q10),"-")</f>
        <v>0.4</v>
      </c>
      <c r="V10" s="82">
        <f>IFERROR(K10/SUM(Q10:Q11),"-")</f>
        <v>5000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35000</v>
      </c>
      <c r="AC10" s="85">
        <f>SUM(Y10:Y11)/SUM(K10:K11)</f>
        <v>1.28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0.2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78</v>
      </c>
      <c r="C11" s="189" t="s">
        <v>58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64</v>
      </c>
      <c r="M11" s="80">
        <v>42</v>
      </c>
      <c r="N11" s="80">
        <v>42</v>
      </c>
      <c r="O11" s="91">
        <v>20</v>
      </c>
      <c r="P11" s="92">
        <v>0</v>
      </c>
      <c r="Q11" s="93">
        <f>O11+P11</f>
        <v>20</v>
      </c>
      <c r="R11" s="81">
        <f>IFERROR(Q11/N11,"-")</f>
        <v>0.47619047619048</v>
      </c>
      <c r="S11" s="80">
        <v>2</v>
      </c>
      <c r="T11" s="80">
        <v>4</v>
      </c>
      <c r="U11" s="81">
        <f>IFERROR(T11/(Q11),"-")</f>
        <v>0.2</v>
      </c>
      <c r="V11" s="82"/>
      <c r="W11" s="83">
        <v>2</v>
      </c>
      <c r="X11" s="81">
        <f>IF(Q11=0,"-",W11/Q11)</f>
        <v>0.1</v>
      </c>
      <c r="Y11" s="186">
        <v>160000</v>
      </c>
      <c r="Z11" s="187">
        <f>IFERROR(Y11/Q11,"-")</f>
        <v>8000</v>
      </c>
      <c r="AA11" s="187">
        <f>IFERROR(Y11/W11,"-")</f>
        <v>80000</v>
      </c>
      <c r="AB11" s="181"/>
      <c r="AC11" s="85"/>
      <c r="AD11" s="78"/>
      <c r="AE11" s="94">
        <v>1</v>
      </c>
      <c r="AF11" s="95">
        <f>IF(Q11=0,"",IF(AE11=0,"",(AE11/Q11)))</f>
        <v>0.05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3</v>
      </c>
      <c r="AO11" s="101">
        <f>IF(Q11=0,"",IF(AN11=0,"",(AN11/Q11)))</f>
        <v>0.15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2</v>
      </c>
      <c r="AX11" s="107">
        <f>IF(Q11=0,"",IF(AW11=0,"",(AW11/Q11)))</f>
        <v>0.1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4</v>
      </c>
      <c r="BG11" s="113">
        <f>IF(Q11=0,"",IF(BF11=0,"",(BF11/Q11)))</f>
        <v>0.2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5</v>
      </c>
      <c r="BP11" s="120">
        <f>IF(Q11=0,"",IF(BO11=0,"",(BO11/Q11)))</f>
        <v>0.25</v>
      </c>
      <c r="BQ11" s="121">
        <v>1</v>
      </c>
      <c r="BR11" s="122">
        <f>IFERROR(BQ11/BO11,"-")</f>
        <v>0.2</v>
      </c>
      <c r="BS11" s="123">
        <v>20000</v>
      </c>
      <c r="BT11" s="124">
        <f>IFERROR(BS11/BO11,"-")</f>
        <v>4000</v>
      </c>
      <c r="BU11" s="125"/>
      <c r="BV11" s="125"/>
      <c r="BW11" s="125">
        <v>1</v>
      </c>
      <c r="BX11" s="126">
        <v>3</v>
      </c>
      <c r="BY11" s="127">
        <f>IF(Q11=0,"",IF(BX11=0,"",(BX11/Q11)))</f>
        <v>0.15</v>
      </c>
      <c r="BZ11" s="128">
        <v>1</v>
      </c>
      <c r="CA11" s="129">
        <f>IFERROR(BZ11/BX11,"-")</f>
        <v>0.33333333333333</v>
      </c>
      <c r="CB11" s="130">
        <v>140000</v>
      </c>
      <c r="CC11" s="131">
        <f>IFERROR(CB11/BX11,"-")</f>
        <v>46666.666666667</v>
      </c>
      <c r="CD11" s="132"/>
      <c r="CE11" s="132"/>
      <c r="CF11" s="132">
        <v>1</v>
      </c>
      <c r="CG11" s="133">
        <v>2</v>
      </c>
      <c r="CH11" s="134">
        <f>IF(Q11=0,"",IF(CG11=0,"",(CG11/Q11)))</f>
        <v>0.1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2</v>
      </c>
      <c r="CQ11" s="141">
        <v>160000</v>
      </c>
      <c r="CR11" s="141">
        <v>140000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0.9952380952381</v>
      </c>
      <c r="B14" s="39"/>
      <c r="C14" s="39"/>
      <c r="D14" s="39"/>
      <c r="E14" s="39"/>
      <c r="F14" s="39"/>
      <c r="G14" s="39"/>
      <c r="H14" s="40" t="s">
        <v>79</v>
      </c>
      <c r="I14" s="40"/>
      <c r="J14" s="40"/>
      <c r="K14" s="184">
        <f>SUM(K6:K13)</f>
        <v>210000</v>
      </c>
      <c r="L14" s="41">
        <f>SUM(L6:L13)</f>
        <v>184</v>
      </c>
      <c r="M14" s="41">
        <f>SUM(M6:M13)</f>
        <v>95</v>
      </c>
      <c r="N14" s="41">
        <f>SUM(N6:N13)</f>
        <v>220</v>
      </c>
      <c r="O14" s="41">
        <f>SUM(O6:O13)</f>
        <v>60</v>
      </c>
      <c r="P14" s="41">
        <f>SUM(P6:P13)</f>
        <v>2</v>
      </c>
      <c r="Q14" s="41">
        <f>SUM(Q6:Q13)</f>
        <v>62</v>
      </c>
      <c r="R14" s="42">
        <f>IFERROR(Q14/N14,"-")</f>
        <v>0.28181818181818</v>
      </c>
      <c r="S14" s="77">
        <f>SUM(S6:S13)</f>
        <v>3</v>
      </c>
      <c r="T14" s="77">
        <f>SUM(T6:T13)</f>
        <v>14</v>
      </c>
      <c r="U14" s="42">
        <f>IFERROR(S14/Q14,"-")</f>
        <v>0.048387096774194</v>
      </c>
      <c r="V14" s="43">
        <f>IFERROR(K14/Q14,"-")</f>
        <v>3387.0967741935</v>
      </c>
      <c r="W14" s="44">
        <f>SUM(W6:W13)</f>
        <v>5</v>
      </c>
      <c r="X14" s="42">
        <f>IFERROR(W14/Q14,"-")</f>
        <v>0.080645161290323</v>
      </c>
      <c r="Y14" s="184">
        <f>SUM(Y6:Y13)</f>
        <v>209000</v>
      </c>
      <c r="Z14" s="184">
        <f>IFERROR(Y14/Q14,"-")</f>
        <v>3370.9677419355</v>
      </c>
      <c r="AA14" s="184">
        <f>IFERROR(Y14/W14,"-")</f>
        <v>41800</v>
      </c>
      <c r="AB14" s="184">
        <f>Y14-K14</f>
        <v>-1000</v>
      </c>
      <c r="AC14" s="46">
        <f>Y14/K14</f>
        <v>0.9952380952381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80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81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</v>
      </c>
      <c r="B6" s="189" t="s">
        <v>84</v>
      </c>
      <c r="C6" s="189" t="s">
        <v>85</v>
      </c>
      <c r="D6" s="189"/>
      <c r="E6" s="189" t="s">
        <v>86</v>
      </c>
      <c r="F6" s="89" t="s">
        <v>87</v>
      </c>
      <c r="G6" s="89" t="s">
        <v>88</v>
      </c>
      <c r="H6" s="181">
        <v>222000</v>
      </c>
      <c r="I6" s="84">
        <v>1700</v>
      </c>
      <c r="J6" s="80">
        <v>406</v>
      </c>
      <c r="K6" s="80">
        <v>0</v>
      </c>
      <c r="L6" s="80">
        <v>2723</v>
      </c>
      <c r="M6" s="93">
        <v>148</v>
      </c>
      <c r="N6" s="144">
        <v>140</v>
      </c>
      <c r="O6" s="81">
        <f>IFERROR(M6/L6,"-")</f>
        <v>0.054351817847962</v>
      </c>
      <c r="P6" s="80">
        <v>0</v>
      </c>
      <c r="Q6" s="80">
        <v>20</v>
      </c>
      <c r="R6" s="81">
        <f>IFERROR(P6/M6,"-")</f>
        <v>0</v>
      </c>
      <c r="S6" s="82">
        <f>IFERROR(H6/SUM(M6:M6),"-")</f>
        <v>1500</v>
      </c>
      <c r="T6" s="83">
        <v>0</v>
      </c>
      <c r="U6" s="81">
        <f>IF(M6=0,"-",T6/M6)</f>
        <v>0</v>
      </c>
      <c r="V6" s="186"/>
      <c r="W6" s="187">
        <f>IFERROR(V6/M6,"-")</f>
        <v>0</v>
      </c>
      <c r="X6" s="187" t="str">
        <f>IFERROR(V6/T6,"-")</f>
        <v>-</v>
      </c>
      <c r="Y6" s="181">
        <f>SUM(V6:V6)-SUM(H6:H6)</f>
        <v>-222000</v>
      </c>
      <c r="Z6" s="85">
        <f>SUM(V6:V6)/SUM(H6:H6)</f>
        <v>0</v>
      </c>
      <c r="AA6" s="78"/>
      <c r="AB6" s="94">
        <v>8</v>
      </c>
      <c r="AC6" s="95">
        <f>IF(M6=0,"",IF(AB6=0,"",(AB6/M6)))</f>
        <v>0.054054054054054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22</v>
      </c>
      <c r="AL6" s="101">
        <f>IF(M6=0,"",IF(AK6=0,"",(AK6/M6)))</f>
        <v>0.14864864864865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20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36</v>
      </c>
      <c r="BD6" s="113">
        <f>IF(M6=0,"",IF(BC6=0,"",(BC6/M6)))</f>
        <v>0.24324324324324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32</v>
      </c>
      <c r="BL6" s="119"/>
      <c r="BM6" s="120">
        <f>IF(M6=0,"",IF(BK6=0,"",(BK6/M6)))</f>
        <v>0.21621621621622</v>
      </c>
      <c r="BN6" s="121"/>
      <c r="BO6" s="122">
        <f>IFERROR(BN6/BK6,"-")</f>
        <v>0</v>
      </c>
      <c r="BP6" s="123"/>
      <c r="BQ6" s="124">
        <f>IFERROR(BP6/BK6,"-")</f>
        <v>0</v>
      </c>
      <c r="BR6" s="125"/>
      <c r="BS6" s="125"/>
      <c r="BT6" s="125"/>
      <c r="BU6" s="126">
        <v>25</v>
      </c>
      <c r="BV6" s="127">
        <f>IF(M6=0,"",IF(BU6=0,"",(BU6/M6)))</f>
        <v>0.16891891891892</v>
      </c>
      <c r="BW6" s="128"/>
      <c r="BX6" s="129">
        <f>IFERROR(BW6/BU6,"-")</f>
        <v>0</v>
      </c>
      <c r="BY6" s="130"/>
      <c r="BZ6" s="131">
        <f>IFERROR(BY6/BU6,"-")</f>
        <v>0</v>
      </c>
      <c r="CA6" s="132"/>
      <c r="CB6" s="132"/>
      <c r="CC6" s="132"/>
      <c r="CD6" s="133">
        <v>5</v>
      </c>
      <c r="CE6" s="134">
        <f>IF(M6=0,"",IF(CD6=0,"",(CD6/M6)))</f>
        <v>0.033783783783784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0.024691358024691</v>
      </c>
      <c r="B7" s="189" t="s">
        <v>89</v>
      </c>
      <c r="C7" s="189" t="s">
        <v>85</v>
      </c>
      <c r="D7" s="189"/>
      <c r="E7" s="189" t="s">
        <v>86</v>
      </c>
      <c r="F7" s="89" t="s">
        <v>90</v>
      </c>
      <c r="G7" s="89" t="s">
        <v>88</v>
      </c>
      <c r="H7" s="181">
        <v>121500</v>
      </c>
      <c r="I7" s="84">
        <v>1700</v>
      </c>
      <c r="J7" s="80">
        <v>237</v>
      </c>
      <c r="K7" s="80">
        <v>0</v>
      </c>
      <c r="L7" s="80">
        <v>2512</v>
      </c>
      <c r="M7" s="93">
        <v>81</v>
      </c>
      <c r="N7" s="144">
        <v>76</v>
      </c>
      <c r="O7" s="81">
        <f>IFERROR(M7/L7,"-")</f>
        <v>0.032245222929936</v>
      </c>
      <c r="P7" s="80">
        <v>2</v>
      </c>
      <c r="Q7" s="80">
        <v>16</v>
      </c>
      <c r="R7" s="81">
        <f>IFERROR(P7/M7,"-")</f>
        <v>0.024691358024691</v>
      </c>
      <c r="S7" s="82">
        <f>IFERROR(H7/SUM(M7:M7),"-")</f>
        <v>1500</v>
      </c>
      <c r="T7" s="83">
        <v>1</v>
      </c>
      <c r="U7" s="81">
        <f>IF(M7=0,"-",T7/M7)</f>
        <v>0.012345679012346</v>
      </c>
      <c r="V7" s="186">
        <v>3000</v>
      </c>
      <c r="W7" s="187">
        <f>IFERROR(V7/M7,"-")</f>
        <v>37.037037037037</v>
      </c>
      <c r="X7" s="187">
        <f>IFERROR(V7/T7,"-")</f>
        <v>3000</v>
      </c>
      <c r="Y7" s="181">
        <f>SUM(V7:V7)-SUM(H7:H7)</f>
        <v>-118500</v>
      </c>
      <c r="Z7" s="85">
        <f>SUM(V7:V7)/SUM(H7:H7)</f>
        <v>0.024691358024691</v>
      </c>
      <c r="AA7" s="78"/>
      <c r="AB7" s="94">
        <v>5</v>
      </c>
      <c r="AC7" s="95">
        <f>IF(M7=0,"",IF(AB7=0,"",(AB7/M7)))</f>
        <v>0.061728395061728</v>
      </c>
      <c r="AD7" s="94"/>
      <c r="AE7" s="96">
        <f>IFERROR(AD7/AB7,"-")</f>
        <v>0</v>
      </c>
      <c r="AF7" s="97"/>
      <c r="AG7" s="98">
        <f>IFERROR(AF7/AB7,"-")</f>
        <v>0</v>
      </c>
      <c r="AH7" s="99"/>
      <c r="AI7" s="99"/>
      <c r="AJ7" s="99"/>
      <c r="AK7" s="100">
        <v>5</v>
      </c>
      <c r="AL7" s="101">
        <f>IF(M7=0,"",IF(AK7=0,"",(AK7/M7)))</f>
        <v>0.061728395061728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>
        <v>11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16</v>
      </c>
      <c r="BD7" s="113">
        <f>IF(M7=0,"",IF(BC7=0,"",(BC7/M7)))</f>
        <v>0.19753086419753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33</v>
      </c>
      <c r="BL7" s="119"/>
      <c r="BM7" s="120">
        <f>IF(M7=0,"",IF(BK7=0,"",(BK7/M7)))</f>
        <v>0.40740740740741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>
        <v>8</v>
      </c>
      <c r="BV7" s="127">
        <f>IF(M7=0,"",IF(BU7=0,"",(BU7/M7)))</f>
        <v>0.098765432098765</v>
      </c>
      <c r="BW7" s="128">
        <v>1</v>
      </c>
      <c r="BX7" s="129">
        <f>IFERROR(BW7/BU7,"-")</f>
        <v>0.125</v>
      </c>
      <c r="BY7" s="130">
        <v>3000</v>
      </c>
      <c r="BZ7" s="131">
        <f>IFERROR(BY7/BU7,"-")</f>
        <v>375</v>
      </c>
      <c r="CA7" s="132">
        <v>1</v>
      </c>
      <c r="CB7" s="132"/>
      <c r="CC7" s="132"/>
      <c r="CD7" s="133">
        <v>3</v>
      </c>
      <c r="CE7" s="134">
        <f>IF(M7=0,"",IF(CD7=0,"",(CD7/M7)))</f>
        <v>0.037037037037037</v>
      </c>
      <c r="CF7" s="135"/>
      <c r="CG7" s="136">
        <f>IFERROR(CF7/CD7,"-")</f>
        <v>0</v>
      </c>
      <c r="CH7" s="137"/>
      <c r="CI7" s="138">
        <f>IFERROR(CH7/CD7,"-")</f>
        <v>0</v>
      </c>
      <c r="CJ7" s="139"/>
      <c r="CK7" s="139"/>
      <c r="CL7" s="139"/>
      <c r="CM7" s="140">
        <v>1</v>
      </c>
      <c r="CN7" s="141">
        <v>3000</v>
      </c>
      <c r="CO7" s="141">
        <v>3000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1.4444444444444</v>
      </c>
      <c r="B8" s="189" t="s">
        <v>91</v>
      </c>
      <c r="C8" s="189" t="s">
        <v>85</v>
      </c>
      <c r="D8" s="189"/>
      <c r="E8" s="189" t="s">
        <v>86</v>
      </c>
      <c r="F8" s="89" t="s">
        <v>92</v>
      </c>
      <c r="G8" s="89" t="s">
        <v>88</v>
      </c>
      <c r="H8" s="181">
        <v>63000</v>
      </c>
      <c r="I8" s="84">
        <v>1700</v>
      </c>
      <c r="J8" s="80">
        <v>94</v>
      </c>
      <c r="K8" s="80">
        <v>0</v>
      </c>
      <c r="L8" s="80">
        <v>484</v>
      </c>
      <c r="M8" s="93">
        <v>42</v>
      </c>
      <c r="N8" s="144">
        <v>36</v>
      </c>
      <c r="O8" s="81">
        <f>IFERROR(M8/L8,"-")</f>
        <v>0.086776859504132</v>
      </c>
      <c r="P8" s="80">
        <v>1</v>
      </c>
      <c r="Q8" s="80">
        <v>4</v>
      </c>
      <c r="R8" s="81">
        <f>IFERROR(P8/M8,"-")</f>
        <v>0.023809523809524</v>
      </c>
      <c r="S8" s="82">
        <f>IFERROR(H8/SUM(M8:M8),"-")</f>
        <v>1500</v>
      </c>
      <c r="T8" s="83">
        <v>1</v>
      </c>
      <c r="U8" s="81">
        <f>IF(M8=0,"-",T8/M8)</f>
        <v>0.023809523809524</v>
      </c>
      <c r="V8" s="186">
        <v>91000</v>
      </c>
      <c r="W8" s="187">
        <f>IFERROR(V8/M8,"-")</f>
        <v>2166.6666666667</v>
      </c>
      <c r="X8" s="187">
        <f>IFERROR(V8/T8,"-")</f>
        <v>91000</v>
      </c>
      <c r="Y8" s="181">
        <f>SUM(V8:V8)-SUM(H8:H8)</f>
        <v>28000</v>
      </c>
      <c r="Z8" s="85">
        <f>SUM(V8:V8)/SUM(H8:H8)</f>
        <v>1.4444444444444</v>
      </c>
      <c r="AA8" s="78"/>
      <c r="AB8" s="94">
        <v>6</v>
      </c>
      <c r="AC8" s="95">
        <f>IF(M8=0,"",IF(AB8=0,"",(AB8/M8)))</f>
        <v>0.14285714285714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3</v>
      </c>
      <c r="AL8" s="101">
        <f>IF(M8=0,"",IF(AK8=0,"",(AK8/M8)))</f>
        <v>0.071428571428571</v>
      </c>
      <c r="AM8" s="100"/>
      <c r="AN8" s="102">
        <f>IFERROR(AM8/AK8,"-")</f>
        <v>0</v>
      </c>
      <c r="AO8" s="103"/>
      <c r="AP8" s="104">
        <f>IFERROR(AO8/AK8,"-")</f>
        <v>0</v>
      </c>
      <c r="AQ8" s="105"/>
      <c r="AR8" s="105"/>
      <c r="AS8" s="105"/>
      <c r="AT8" s="106">
        <v>3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3</v>
      </c>
      <c r="BD8" s="113">
        <f>IF(M8=0,"",IF(BC8=0,"",(BC8/M8)))</f>
        <v>0.071428571428571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>
        <v>15</v>
      </c>
      <c r="BL8" s="119"/>
      <c r="BM8" s="120">
        <f>IF(M8=0,"",IF(BK8=0,"",(BK8/M8)))</f>
        <v>0.35714285714286</v>
      </c>
      <c r="BN8" s="121"/>
      <c r="BO8" s="122">
        <f>IFERROR(BN8/BK8,"-")</f>
        <v>0</v>
      </c>
      <c r="BP8" s="123"/>
      <c r="BQ8" s="124">
        <f>IFERROR(BP8/BK8,"-")</f>
        <v>0</v>
      </c>
      <c r="BR8" s="125"/>
      <c r="BS8" s="125"/>
      <c r="BT8" s="125"/>
      <c r="BU8" s="126">
        <v>10</v>
      </c>
      <c r="BV8" s="127">
        <f>IF(M8=0,"",IF(BU8=0,"",(BU8/M8)))</f>
        <v>0.23809523809524</v>
      </c>
      <c r="BW8" s="128"/>
      <c r="BX8" s="129">
        <f>IFERROR(BW8/BU8,"-")</f>
        <v>0</v>
      </c>
      <c r="BY8" s="130"/>
      <c r="BZ8" s="131">
        <f>IFERROR(BY8/BU8,"-")</f>
        <v>0</v>
      </c>
      <c r="CA8" s="132"/>
      <c r="CB8" s="132"/>
      <c r="CC8" s="132"/>
      <c r="CD8" s="133">
        <v>2</v>
      </c>
      <c r="CE8" s="134">
        <f>IF(M8=0,"",IF(CD8=0,"",(CD8/M8)))</f>
        <v>0.047619047619048</v>
      </c>
      <c r="CF8" s="135">
        <v>1</v>
      </c>
      <c r="CG8" s="136">
        <f>IFERROR(CF8/CD8,"-")</f>
        <v>0.5</v>
      </c>
      <c r="CH8" s="137">
        <v>91000</v>
      </c>
      <c r="CI8" s="138">
        <f>IFERROR(CH8/CD8,"-")</f>
        <v>45500</v>
      </c>
      <c r="CJ8" s="139"/>
      <c r="CK8" s="139"/>
      <c r="CL8" s="139">
        <v>1</v>
      </c>
      <c r="CM8" s="140">
        <v>1</v>
      </c>
      <c r="CN8" s="141">
        <v>91000</v>
      </c>
      <c r="CO8" s="141">
        <v>91000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93</v>
      </c>
      <c r="C9" s="189" t="s">
        <v>85</v>
      </c>
      <c r="D9" s="189"/>
      <c r="E9" s="189" t="s">
        <v>86</v>
      </c>
      <c r="F9" s="89" t="s">
        <v>94</v>
      </c>
      <c r="G9" s="89" t="s">
        <v>88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>
        <f>Z10</f>
        <v>4.3389830508475</v>
      </c>
      <c r="B10" s="189" t="s">
        <v>95</v>
      </c>
      <c r="C10" s="189" t="s">
        <v>85</v>
      </c>
      <c r="D10" s="189"/>
      <c r="E10" s="189" t="s">
        <v>86</v>
      </c>
      <c r="F10" s="89" t="s">
        <v>96</v>
      </c>
      <c r="G10" s="89" t="s">
        <v>88</v>
      </c>
      <c r="H10" s="181">
        <v>442500</v>
      </c>
      <c r="I10" s="84">
        <v>1700</v>
      </c>
      <c r="J10" s="80">
        <v>869</v>
      </c>
      <c r="K10" s="80">
        <v>0</v>
      </c>
      <c r="L10" s="80">
        <v>0</v>
      </c>
      <c r="M10" s="93">
        <v>295</v>
      </c>
      <c r="N10" s="144">
        <v>283</v>
      </c>
      <c r="O10" s="81" t="str">
        <f>IFERROR(M10/L10,"-")</f>
        <v>-</v>
      </c>
      <c r="P10" s="80">
        <v>8</v>
      </c>
      <c r="Q10" s="80">
        <v>48</v>
      </c>
      <c r="R10" s="81">
        <f>IFERROR(P10/M10,"-")</f>
        <v>0.027118644067797</v>
      </c>
      <c r="S10" s="82">
        <f>IFERROR(H10/SUM(M10:M10),"-")</f>
        <v>1500</v>
      </c>
      <c r="T10" s="83">
        <v>16</v>
      </c>
      <c r="U10" s="81">
        <f>IF(M10=0,"-",T10/M10)</f>
        <v>0.054237288135593</v>
      </c>
      <c r="V10" s="186">
        <v>1920000</v>
      </c>
      <c r="W10" s="187">
        <f>IFERROR(V10/M10,"-")</f>
        <v>6508.4745762712</v>
      </c>
      <c r="X10" s="187">
        <f>IFERROR(V10/T10,"-")</f>
        <v>120000</v>
      </c>
      <c r="Y10" s="181">
        <f>SUM(V10:V10)-SUM(H10:H10)</f>
        <v>1477500</v>
      </c>
      <c r="Z10" s="85">
        <f>SUM(V10:V10)/SUM(H10:H10)</f>
        <v>4.3389830508475</v>
      </c>
      <c r="AA10" s="78"/>
      <c r="AB10" s="94">
        <v>12</v>
      </c>
      <c r="AC10" s="95">
        <f>IF(M10=0,"",IF(AB10=0,"",(AB10/M10)))</f>
        <v>0.040677966101695</v>
      </c>
      <c r="AD10" s="94"/>
      <c r="AE10" s="96">
        <f>IFERROR(AD10/AB10,"-")</f>
        <v>0</v>
      </c>
      <c r="AF10" s="97"/>
      <c r="AG10" s="98">
        <f>IFERROR(AF10/AB10,"-")</f>
        <v>0</v>
      </c>
      <c r="AH10" s="99"/>
      <c r="AI10" s="99"/>
      <c r="AJ10" s="99"/>
      <c r="AK10" s="100">
        <v>22</v>
      </c>
      <c r="AL10" s="101">
        <f>IF(M10=0,"",IF(AK10=0,"",(AK10/M10)))</f>
        <v>0.074576271186441</v>
      </c>
      <c r="AM10" s="100"/>
      <c r="AN10" s="102">
        <f>IFERROR(AM10/AK10,"-")</f>
        <v>0</v>
      </c>
      <c r="AO10" s="103"/>
      <c r="AP10" s="104">
        <f>IFERROR(AO10/AK10,"-")</f>
        <v>0</v>
      </c>
      <c r="AQ10" s="105"/>
      <c r="AR10" s="105"/>
      <c r="AS10" s="105"/>
      <c r="AT10" s="106">
        <v>16</v>
      </c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66</v>
      </c>
      <c r="BD10" s="113">
        <f>IF(M10=0,"",IF(BC10=0,"",(BC10/M10)))</f>
        <v>0.22372881355932</v>
      </c>
      <c r="BE10" s="112">
        <v>4</v>
      </c>
      <c r="BF10" s="114">
        <f>IFERROR(BE10/BC10,"-")</f>
        <v>0.060606060606061</v>
      </c>
      <c r="BG10" s="115">
        <v>29000</v>
      </c>
      <c r="BH10" s="116">
        <f>IFERROR(BG10/BC10,"-")</f>
        <v>439.39393939394</v>
      </c>
      <c r="BI10" s="117">
        <v>3</v>
      </c>
      <c r="BJ10" s="117"/>
      <c r="BK10" s="117">
        <v>98</v>
      </c>
      <c r="BL10" s="119"/>
      <c r="BM10" s="120">
        <f>IF(M10=0,"",IF(BK10=0,"",(BK10/M10)))</f>
        <v>0.33220338983051</v>
      </c>
      <c r="BN10" s="121">
        <v>6</v>
      </c>
      <c r="BO10" s="122">
        <f>IFERROR(BN10/BK10,"-")</f>
        <v>0.061224489795918</v>
      </c>
      <c r="BP10" s="123">
        <v>1794000</v>
      </c>
      <c r="BQ10" s="124">
        <f>IFERROR(BP10/BK10,"-")</f>
        <v>18306.12244898</v>
      </c>
      <c r="BR10" s="125">
        <v>2</v>
      </c>
      <c r="BS10" s="125">
        <v>1</v>
      </c>
      <c r="BT10" s="125">
        <v>3</v>
      </c>
      <c r="BU10" s="126">
        <v>58</v>
      </c>
      <c r="BV10" s="127">
        <f>IF(M10=0,"",IF(BU10=0,"",(BU10/M10)))</f>
        <v>0.19661016949153</v>
      </c>
      <c r="BW10" s="128">
        <v>3</v>
      </c>
      <c r="BX10" s="129">
        <f>IFERROR(BW10/BU10,"-")</f>
        <v>0.051724137931034</v>
      </c>
      <c r="BY10" s="130">
        <v>44000</v>
      </c>
      <c r="BZ10" s="131">
        <f>IFERROR(BY10/BU10,"-")</f>
        <v>758.62068965517</v>
      </c>
      <c r="CA10" s="132"/>
      <c r="CB10" s="132">
        <v>2</v>
      </c>
      <c r="CC10" s="132">
        <v>1</v>
      </c>
      <c r="CD10" s="133">
        <v>23</v>
      </c>
      <c r="CE10" s="134">
        <f>IF(M10=0,"",IF(CD10=0,"",(CD10/M10)))</f>
        <v>0.077966101694915</v>
      </c>
      <c r="CF10" s="135">
        <v>3</v>
      </c>
      <c r="CG10" s="136">
        <f>IFERROR(CF10/CD10,"-")</f>
        <v>0.1304347826087</v>
      </c>
      <c r="CH10" s="137">
        <v>53000</v>
      </c>
      <c r="CI10" s="138">
        <f>IFERROR(CH10/CD10,"-")</f>
        <v>2304.347826087</v>
      </c>
      <c r="CJ10" s="139">
        <v>1</v>
      </c>
      <c r="CK10" s="139"/>
      <c r="CL10" s="139">
        <v>2</v>
      </c>
      <c r="CM10" s="140">
        <v>16</v>
      </c>
      <c r="CN10" s="141">
        <v>1920000</v>
      </c>
      <c r="CO10" s="141">
        <v>1691000</v>
      </c>
      <c r="CP10" s="141"/>
      <c r="CQ10" s="142" t="str">
        <f>IF(AND(CO10=0,CP10=0),"",IF(AND(CO10&lt;=100000,CP10&lt;=100000),"",IF(CO10/CN10&gt;0.7,"男高",IF(CP10/CN10&gt;0.7,"女高",""))))</f>
        <v>男高</v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97</v>
      </c>
      <c r="G13" s="40"/>
      <c r="H13" s="184"/>
      <c r="I13" s="45"/>
      <c r="J13" s="41">
        <f>SUM(J6:J12)</f>
        <v>1606</v>
      </c>
      <c r="K13" s="41">
        <f>SUM(K6:K12)</f>
        <v>0</v>
      </c>
      <c r="L13" s="41">
        <f>SUM(L6:L12)</f>
        <v>5719</v>
      </c>
      <c r="M13" s="41">
        <f>SUM(M6:M12)</f>
        <v>566</v>
      </c>
      <c r="N13" s="41">
        <f>SUM(N6:N12)</f>
        <v>535</v>
      </c>
      <c r="O13" s="42">
        <f>IFERROR(M13/L13,"-")</f>
        <v>0.098968351110334</v>
      </c>
      <c r="P13" s="77">
        <f>SUM(P6:P12)</f>
        <v>11</v>
      </c>
      <c r="Q13" s="77">
        <f>SUM(Q6:Q12)</f>
        <v>88</v>
      </c>
      <c r="R13" s="42">
        <f>IFERROR(P13/M13,"-")</f>
        <v>0.019434628975265</v>
      </c>
      <c r="S13" s="43">
        <f>IFERROR(H13/M13,"-")</f>
        <v>0</v>
      </c>
      <c r="T13" s="44">
        <f>SUM(T6:T12)</f>
        <v>18</v>
      </c>
      <c r="U13" s="42">
        <f>IFERROR(T13/M13,"-")</f>
        <v>0.031802120141343</v>
      </c>
      <c r="V13" s="184">
        <f>SUM(V6:V12)</f>
        <v>2014000</v>
      </c>
      <c r="W13" s="184">
        <f>IFERROR(V13/M13,"-")</f>
        <v>3558.3038869258</v>
      </c>
      <c r="X13" s="184">
        <f>IFERROR(V13/T13,"-")</f>
        <v>111888.88888889</v>
      </c>
      <c r="Y13" s="184">
        <f>V13-H13</f>
        <v>2014000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2.5391956339295</v>
      </c>
      <c r="B6" s="189" t="s">
        <v>99</v>
      </c>
      <c r="C6" s="189" t="s">
        <v>100</v>
      </c>
      <c r="D6" s="189"/>
      <c r="E6" s="189"/>
      <c r="F6" s="89" t="s">
        <v>101</v>
      </c>
      <c r="G6" s="89" t="s">
        <v>88</v>
      </c>
      <c r="H6" s="181">
        <v>5571692</v>
      </c>
      <c r="I6" s="80">
        <v>4664</v>
      </c>
      <c r="J6" s="80">
        <v>0</v>
      </c>
      <c r="K6" s="80">
        <v>268180</v>
      </c>
      <c r="L6" s="93">
        <v>2049</v>
      </c>
      <c r="M6" s="81">
        <f>IFERROR(L6/K6,"-")</f>
        <v>0.0076403907823104</v>
      </c>
      <c r="N6" s="80">
        <v>98</v>
      </c>
      <c r="O6" s="80">
        <v>590</v>
      </c>
      <c r="P6" s="81">
        <f>IFERROR(N6/(L6),"-")</f>
        <v>0.047828208882382</v>
      </c>
      <c r="Q6" s="82">
        <f>IFERROR(H6/SUM(L6:L6),"-")</f>
        <v>2719.2249877989</v>
      </c>
      <c r="R6" s="83">
        <v>208</v>
      </c>
      <c r="S6" s="81">
        <f>IF(L6=0,"-",R6/L6)</f>
        <v>0.10151293313812</v>
      </c>
      <c r="T6" s="186">
        <v>14147616</v>
      </c>
      <c r="U6" s="187">
        <f>IFERROR(T6/L6,"-")</f>
        <v>6904.6442166911</v>
      </c>
      <c r="V6" s="187">
        <f>IFERROR(T6/R6,"-")</f>
        <v>68017.384615385</v>
      </c>
      <c r="W6" s="181">
        <f>SUM(T6:T6)-SUM(H6:H6)</f>
        <v>8575924</v>
      </c>
      <c r="X6" s="85">
        <f>SUM(T6:T6)/SUM(H6:H6)</f>
        <v>2.5391956339295</v>
      </c>
      <c r="Y6" s="78"/>
      <c r="Z6" s="94">
        <v>35</v>
      </c>
      <c r="AA6" s="95">
        <f>IF(L6=0,"",IF(Z6=0,"",(Z6/L6)))</f>
        <v>0.017081503172279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5</v>
      </c>
      <c r="AJ6" s="101">
        <f>IF(L6=0,"",IF(AI6=0,"",(AI6/L6)))</f>
        <v>0.002440214738897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7</v>
      </c>
      <c r="AS6" s="107">
        <f>IF(L6=0,"",IF(AR6=0,"",(AR6/L6)))</f>
        <v>0.0034163006344558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74</v>
      </c>
      <c r="BB6" s="113">
        <f>IF(L6=0,"",IF(BA6=0,"",(BA6/L6)))</f>
        <v>0.036115178135676</v>
      </c>
      <c r="BC6" s="112">
        <v>2</v>
      </c>
      <c r="BD6" s="114">
        <f>IFERROR(BC6/BA6,"-")</f>
        <v>0.027027027027027</v>
      </c>
      <c r="BE6" s="115">
        <v>52000</v>
      </c>
      <c r="BF6" s="116">
        <f>IFERROR(BE6/BA6,"-")</f>
        <v>702.7027027027</v>
      </c>
      <c r="BG6" s="117">
        <v>1</v>
      </c>
      <c r="BH6" s="117"/>
      <c r="BI6" s="117">
        <v>1</v>
      </c>
      <c r="BJ6" s="119">
        <v>1230</v>
      </c>
      <c r="BK6" s="120">
        <f>IF(L6=0,"",IF(BJ6=0,"",(BJ6/L6)))</f>
        <v>0.60029282576867</v>
      </c>
      <c r="BL6" s="121">
        <v>100</v>
      </c>
      <c r="BM6" s="122">
        <f>IFERROR(BL6/BJ6,"-")</f>
        <v>0.08130081300813</v>
      </c>
      <c r="BN6" s="123">
        <v>3983000</v>
      </c>
      <c r="BO6" s="124">
        <f>IFERROR(BN6/BJ6,"-")</f>
        <v>3238.2113821138</v>
      </c>
      <c r="BP6" s="125">
        <v>38</v>
      </c>
      <c r="BQ6" s="125">
        <v>13</v>
      </c>
      <c r="BR6" s="125">
        <v>49</v>
      </c>
      <c r="BS6" s="126">
        <v>573</v>
      </c>
      <c r="BT6" s="127">
        <f>IF(L6=0,"",IF(BS6=0,"",(BS6/L6)))</f>
        <v>0.2796486090776</v>
      </c>
      <c r="BU6" s="128">
        <v>84</v>
      </c>
      <c r="BV6" s="129">
        <f>IFERROR(BU6/BS6,"-")</f>
        <v>0.14659685863874</v>
      </c>
      <c r="BW6" s="130">
        <v>7815615</v>
      </c>
      <c r="BX6" s="131">
        <f>IFERROR(BW6/BS6,"-")</f>
        <v>13639.816753927</v>
      </c>
      <c r="BY6" s="132">
        <v>30</v>
      </c>
      <c r="BZ6" s="132">
        <v>9</v>
      </c>
      <c r="CA6" s="132">
        <v>45</v>
      </c>
      <c r="CB6" s="133">
        <v>125</v>
      </c>
      <c r="CC6" s="134">
        <f>IF(L6=0,"",IF(CB6=0,"",(CB6/L6)))</f>
        <v>0.061005368472426</v>
      </c>
      <c r="CD6" s="135">
        <v>22</v>
      </c>
      <c r="CE6" s="136">
        <f>IFERROR(CD6/CB6,"-")</f>
        <v>0.176</v>
      </c>
      <c r="CF6" s="137">
        <v>2297001</v>
      </c>
      <c r="CG6" s="138">
        <f>IFERROR(CF6/CB6,"-")</f>
        <v>18376.008</v>
      </c>
      <c r="CH6" s="139">
        <v>3</v>
      </c>
      <c r="CI6" s="139">
        <v>5</v>
      </c>
      <c r="CJ6" s="139">
        <v>14</v>
      </c>
      <c r="CK6" s="140">
        <v>208</v>
      </c>
      <c r="CL6" s="141">
        <v>14147616</v>
      </c>
      <c r="CM6" s="141">
        <v>1426000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102</v>
      </c>
      <c r="C7" s="189" t="s">
        <v>100</v>
      </c>
      <c r="D7" s="189"/>
      <c r="E7" s="189"/>
      <c r="F7" s="89" t="s">
        <v>103</v>
      </c>
      <c r="G7" s="89" t="s">
        <v>88</v>
      </c>
      <c r="H7" s="181">
        <v>0</v>
      </c>
      <c r="I7" s="80">
        <v>0</v>
      </c>
      <c r="J7" s="80">
        <v>0</v>
      </c>
      <c r="K7" s="80">
        <v>7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1.5855653871661</v>
      </c>
      <c r="B8" s="189" t="s">
        <v>104</v>
      </c>
      <c r="C8" s="189" t="s">
        <v>100</v>
      </c>
      <c r="D8" s="189"/>
      <c r="E8" s="189"/>
      <c r="F8" s="89" t="s">
        <v>105</v>
      </c>
      <c r="G8" s="89" t="s">
        <v>88</v>
      </c>
      <c r="H8" s="181">
        <v>3418339</v>
      </c>
      <c r="I8" s="80">
        <v>3025</v>
      </c>
      <c r="J8" s="80">
        <v>0</v>
      </c>
      <c r="K8" s="80">
        <v>50070</v>
      </c>
      <c r="L8" s="93">
        <v>1539</v>
      </c>
      <c r="M8" s="81">
        <f>IFERROR(L8/K8,"-")</f>
        <v>0.030736968244458</v>
      </c>
      <c r="N8" s="80">
        <v>32</v>
      </c>
      <c r="O8" s="80">
        <v>556</v>
      </c>
      <c r="P8" s="81">
        <f>IFERROR(N8/(L8),"-")</f>
        <v>0.020792722547109</v>
      </c>
      <c r="Q8" s="82">
        <f>IFERROR(H8/SUM(L8:L8),"-")</f>
        <v>2221.1429499675</v>
      </c>
      <c r="R8" s="83">
        <v>110</v>
      </c>
      <c r="S8" s="81">
        <f>IF(L8=0,"-",R8/L8)</f>
        <v>0.071474983755686</v>
      </c>
      <c r="T8" s="186">
        <v>5420000</v>
      </c>
      <c r="U8" s="187">
        <f>IFERROR(T8/L8,"-")</f>
        <v>3521.7673814165</v>
      </c>
      <c r="V8" s="187">
        <f>IFERROR(T8/R8,"-")</f>
        <v>49272.727272727</v>
      </c>
      <c r="W8" s="181">
        <f>SUM(T8:T8)-SUM(H8:H8)</f>
        <v>2001661</v>
      </c>
      <c r="X8" s="85">
        <f>SUM(T8:T8)/SUM(H8:H8)</f>
        <v>1.5855653871661</v>
      </c>
      <c r="Y8" s="78"/>
      <c r="Z8" s="94">
        <v>130</v>
      </c>
      <c r="AA8" s="95">
        <f>IF(L8=0,"",IF(Z8=0,"",(Z8/L8)))</f>
        <v>0.084470435347628</v>
      </c>
      <c r="AB8" s="94">
        <v>1</v>
      </c>
      <c r="AC8" s="96">
        <f>IFERROR(AB8/Z8,"-")</f>
        <v>0.0076923076923077</v>
      </c>
      <c r="AD8" s="97">
        <v>5000</v>
      </c>
      <c r="AE8" s="98">
        <f>IFERROR(AD8/Z8,"-")</f>
        <v>38.461538461538</v>
      </c>
      <c r="AF8" s="99">
        <v>1</v>
      </c>
      <c r="AG8" s="99"/>
      <c r="AH8" s="99"/>
      <c r="AI8" s="100">
        <v>287</v>
      </c>
      <c r="AJ8" s="101">
        <f>IF(L8=0,"",IF(AI8=0,"",(AI8/L8)))</f>
        <v>0.18648473034438</v>
      </c>
      <c r="AK8" s="100">
        <v>12</v>
      </c>
      <c r="AL8" s="102">
        <f>IFERROR(AK8/AI8,"-")</f>
        <v>0.041811846689895</v>
      </c>
      <c r="AM8" s="103">
        <v>108000</v>
      </c>
      <c r="AN8" s="104">
        <f>IFERROR(AM8/AI8,"-")</f>
        <v>376.30662020906</v>
      </c>
      <c r="AO8" s="105">
        <v>8</v>
      </c>
      <c r="AP8" s="105">
        <v>3</v>
      </c>
      <c r="AQ8" s="105">
        <v>1</v>
      </c>
      <c r="AR8" s="106">
        <v>186</v>
      </c>
      <c r="AS8" s="107">
        <f>IF(L8=0,"",IF(AR8=0,"",(AR8/L8)))</f>
        <v>0.12085769980507</v>
      </c>
      <c r="AT8" s="106">
        <v>6</v>
      </c>
      <c r="AU8" s="108">
        <f>IFERROR(AT8/AR8,"-")</f>
        <v>0.032258064516129</v>
      </c>
      <c r="AV8" s="109">
        <v>25000</v>
      </c>
      <c r="AW8" s="110">
        <f>IFERROR(AV8/AR8,"-")</f>
        <v>134.40860215054</v>
      </c>
      <c r="AX8" s="111">
        <v>5</v>
      </c>
      <c r="AY8" s="111">
        <v>1</v>
      </c>
      <c r="AZ8" s="111"/>
      <c r="BA8" s="112">
        <v>360</v>
      </c>
      <c r="BB8" s="113">
        <f>IF(L8=0,"",IF(BA8=0,"",(BA8/L8)))</f>
        <v>0.23391812865497</v>
      </c>
      <c r="BC8" s="112">
        <v>22</v>
      </c>
      <c r="BD8" s="114">
        <f>IFERROR(BC8/BA8,"-")</f>
        <v>0.061111111111111</v>
      </c>
      <c r="BE8" s="115">
        <v>828000</v>
      </c>
      <c r="BF8" s="116">
        <f>IFERROR(BE8/BA8,"-")</f>
        <v>2300</v>
      </c>
      <c r="BG8" s="117">
        <v>12</v>
      </c>
      <c r="BH8" s="117">
        <v>5</v>
      </c>
      <c r="BI8" s="117">
        <v>5</v>
      </c>
      <c r="BJ8" s="119">
        <v>363</v>
      </c>
      <c r="BK8" s="120">
        <f>IF(L8=0,"",IF(BJ8=0,"",(BJ8/L8)))</f>
        <v>0.23586744639376</v>
      </c>
      <c r="BL8" s="121">
        <v>34</v>
      </c>
      <c r="BM8" s="122">
        <f>IFERROR(BL8/BJ8,"-")</f>
        <v>0.09366391184573</v>
      </c>
      <c r="BN8" s="123">
        <v>1425000</v>
      </c>
      <c r="BO8" s="124">
        <f>IFERROR(BN8/BJ8,"-")</f>
        <v>3925.6198347107</v>
      </c>
      <c r="BP8" s="125">
        <v>13</v>
      </c>
      <c r="BQ8" s="125">
        <v>6</v>
      </c>
      <c r="BR8" s="125">
        <v>15</v>
      </c>
      <c r="BS8" s="126">
        <v>180</v>
      </c>
      <c r="BT8" s="127">
        <f>IF(L8=0,"",IF(BS8=0,"",(BS8/L8)))</f>
        <v>0.11695906432749</v>
      </c>
      <c r="BU8" s="128">
        <v>27</v>
      </c>
      <c r="BV8" s="129">
        <f>IFERROR(BU8/BS8,"-")</f>
        <v>0.15</v>
      </c>
      <c r="BW8" s="130">
        <v>1829000</v>
      </c>
      <c r="BX8" s="131">
        <f>IFERROR(BW8/BS8,"-")</f>
        <v>10161.111111111</v>
      </c>
      <c r="BY8" s="132">
        <v>9</v>
      </c>
      <c r="BZ8" s="132">
        <v>4</v>
      </c>
      <c r="CA8" s="132">
        <v>14</v>
      </c>
      <c r="CB8" s="133">
        <v>33</v>
      </c>
      <c r="CC8" s="134">
        <f>IF(L8=0,"",IF(CB8=0,"",(CB8/L8)))</f>
        <v>0.021442495126706</v>
      </c>
      <c r="CD8" s="135">
        <v>8</v>
      </c>
      <c r="CE8" s="136">
        <f>IFERROR(CD8/CB8,"-")</f>
        <v>0.24242424242424</v>
      </c>
      <c r="CF8" s="137">
        <v>1200000</v>
      </c>
      <c r="CG8" s="138">
        <f>IFERROR(CF8/CB8,"-")</f>
        <v>36363.636363636</v>
      </c>
      <c r="CH8" s="139"/>
      <c r="CI8" s="139">
        <v>1</v>
      </c>
      <c r="CJ8" s="139">
        <v>7</v>
      </c>
      <c r="CK8" s="140">
        <v>110</v>
      </c>
      <c r="CL8" s="141">
        <v>5420000</v>
      </c>
      <c r="CM8" s="141">
        <v>819000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106</v>
      </c>
      <c r="G11" s="40"/>
      <c r="H11" s="184"/>
      <c r="I11" s="41">
        <f>SUM(I6:I10)</f>
        <v>7689</v>
      </c>
      <c r="J11" s="41">
        <f>SUM(J6:J10)</f>
        <v>0</v>
      </c>
      <c r="K11" s="41">
        <f>SUM(K6:K10)</f>
        <v>318257</v>
      </c>
      <c r="L11" s="41">
        <f>SUM(L6:L10)</f>
        <v>3588</v>
      </c>
      <c r="M11" s="42">
        <f>IFERROR(L11/K11,"-")</f>
        <v>0.01127390756527</v>
      </c>
      <c r="N11" s="77">
        <f>SUM(N6:N10)</f>
        <v>130</v>
      </c>
      <c r="O11" s="77">
        <f>SUM(O6:O10)</f>
        <v>1146</v>
      </c>
      <c r="P11" s="42">
        <f>IFERROR(N11/L11,"-")</f>
        <v>0.036231884057971</v>
      </c>
      <c r="Q11" s="43">
        <f>IFERROR(H11/L11,"-")</f>
        <v>0</v>
      </c>
      <c r="R11" s="44">
        <f>SUM(R6:R10)</f>
        <v>318</v>
      </c>
      <c r="S11" s="42">
        <f>IFERROR(R11/L11,"-")</f>
        <v>0.088628762541806</v>
      </c>
      <c r="T11" s="184">
        <f>SUM(T6:T10)</f>
        <v>19567616</v>
      </c>
      <c r="U11" s="184">
        <f>IFERROR(T11/L11,"-")</f>
        <v>5453.6276477146</v>
      </c>
      <c r="V11" s="184">
        <f>IFERROR(T11/R11,"-")</f>
        <v>61533.383647799</v>
      </c>
      <c r="W11" s="184">
        <f>T11-H11</f>
        <v>19567616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