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<sst xmlns="http://schemas.openxmlformats.org/spreadsheetml/2006/main" uniqueCount="96">
  <si>
    <t>10月</t>
  </si>
  <si>
    <t>パートナー</t>
  </si>
  <si>
    <t>最終更新日</t>
  </si>
  <si>
    <t>01月31日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</si>
  <si>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</si>
  <si>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</si>
  <si>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</si>
  <si>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</si>
  <si>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</si>
  <si>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</si>
  <si>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</si>
  <si>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</si>
  <si>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</si>
  <si>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</si>
  <si>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</si>
  <si>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</si>
  <si>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</si>
  <si>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</si>
  <si>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</si>
  <si>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</si>
  <si>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</si>
  <si>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</si>
  <si>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</si>
  <si>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</si>
  <si>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</si>
  <si>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</si>
  <si>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</si>
  <si>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</si>
  <si>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</si>
  <si>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</si>
  <si>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</si>
  <si>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</si>
  <si>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</si>
  <si>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</si>
  <si>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</si>
  <si>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</si>
  <si>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</si>
  <si>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</si>
  <si>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</si>
  <si>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</si>
  <si>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</si>
  <si>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</si>
  <si>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</si>
  <si>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</si>
  <si>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</si>
  <si>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</si>
  <si>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</si>
  <si>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</si>
  <si>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</si>
  <si>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</si>
  <si>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</si>
  <si>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</si>
  <si>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</si>
  <si>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</si>
  <si>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</si>
  <si>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</si>
  <si>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</si>
  <si>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hv035</t>
  </si>
  <si>
    <t>アドライヴ</t>
  </si>
  <si>
    <t>大洋図書</t>
  </si>
  <si>
    <t>1Pスポーツ新聞_パートナー（大浦真奈美さん）</t>
  </si>
  <si>
    <t>lp01</t>
  </si>
  <si>
    <t>金のEX DVD</t>
  </si>
  <si>
    <t>表4　4C1P</t>
  </si>
  <si>
    <t>10月18日(月)</t>
  </si>
  <si>
    <t>hv036</t>
  </si>
  <si>
    <t>空電</t>
  </si>
  <si>
    <t>雑誌 TOTAL</t>
  </si>
  <si>
    <t>●アフィリエイト 広告</t>
  </si>
  <si>
    <t>UA</t>
  </si>
  <si>
    <t>AF単価</t>
  </si>
  <si>
    <t>20歳以上</t>
  </si>
  <si>
    <t>opt001</t>
  </si>
  <si>
    <t>ファーストアール</t>
  </si>
  <si>
    <t>TOP</t>
  </si>
  <si>
    <t>ゼロチャ</t>
  </si>
  <si>
    <t>10/21～10/31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</si>
  <si>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</si>
  <si>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</si>
  <si>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</si>
  <si>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</si>
  <si>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</si>
  <si>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</si>
  <si>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</si>
  <si>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</si>
  <si>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</si>
  <si>
    <t>●リスティング 広告</t>
  </si>
  <si>
    <t>ydi</t>
  </si>
  <si>
    <t>ADIT</t>
  </si>
  <si>
    <t>YDN（インフィード）</t>
  </si>
  <si>
    <t>10/1～10/31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</si>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</sst>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0.17647058823529</v>
      </c>
      <c r="B6" s="189" t="s">
        <v>57</v>
      </c>
      <c r="C6" s="189" t="s">
        <v>58</v>
      </c>
      <c r="D6" s="189" t="s">
        <v>59</v>
      </c>
      <c r="E6" s="189" t="s">
        <v>60</v>
      </c>
      <c r="F6" s="189"/>
      <c r="G6" s="189" t="s">
        <v>61</v>
      </c>
      <c r="H6" s="89" t="s">
        <v>62</v>
      </c>
      <c r="I6" s="89" t="s">
        <v>63</v>
      </c>
      <c r="J6" s="89" t="s">
        <v>64</v>
      </c>
      <c r="K6" s="181">
        <v>85000</v>
      </c>
      <c r="L6" s="80">
        <v>19</v>
      </c>
      <c r="M6" s="80">
        <v>0</v>
      </c>
      <c r="N6" s="80">
        <v>64</v>
      </c>
      <c r="O6" s="91">
        <v>12</v>
      </c>
      <c r="P6" s="92">
        <v>0</v>
      </c>
      <c r="Q6" s="93">
        <f>O6+P6</f>
        <v>12</v>
      </c>
      <c r="R6" s="81">
        <f>IFERROR(Q6/N6,"-")</f>
        <v>0.1875</v>
      </c>
      <c r="S6" s="80">
        <v>0</v>
      </c>
      <c r="T6" s="80">
        <v>7</v>
      </c>
      <c r="U6" s="81">
        <f>IFERROR(T6/(Q6),"-")</f>
        <v>0.58333333333333</v>
      </c>
      <c r="V6" s="82">
        <f>IFERROR(K6/SUM(Q6:Q7),"-")</f>
        <v>2656.25</v>
      </c>
      <c r="W6" s="83">
        <v>3</v>
      </c>
      <c r="X6" s="81">
        <f>IF(Q6=0,"-",W6/Q6)</f>
        <v>0.25</v>
      </c>
      <c r="Y6" s="186">
        <v>9000</v>
      </c>
      <c r="Z6" s="187">
        <f>IFERROR(Y6/Q6,"-")</f>
        <v>750</v>
      </c>
      <c r="AA6" s="187">
        <f>IFERROR(Y6/W6,"-")</f>
        <v>3000</v>
      </c>
      <c r="AB6" s="181">
        <f>SUM(Y6:Y7)-SUM(K6:K7)</f>
        <v>-70000</v>
      </c>
      <c r="AC6" s="85">
        <f>SUM(Y6:Y7)/SUM(K6:K7)</f>
        <v>0.17647058823529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5</v>
      </c>
      <c r="AO6" s="101">
        <f>IF(Q6=0,"",IF(AN6=0,"",(AN6/Q6)))</f>
        <v>0.41666666666667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>
        <v>4</v>
      </c>
      <c r="AX6" s="107">
        <f>IF(Q6=0,"",IF(AW6=0,"",(AW6/Q6)))</f>
        <v>0.33333333333333</v>
      </c>
      <c r="AY6" s="106">
        <v>2</v>
      </c>
      <c r="AZ6" s="108">
        <f>IFERROR(AY6/AW6,"-")</f>
        <v>0.5</v>
      </c>
      <c r="BA6" s="109">
        <v>6000</v>
      </c>
      <c r="BB6" s="110">
        <f>IFERROR(BA6/AW6,"-")</f>
        <v>1500</v>
      </c>
      <c r="BC6" s="111">
        <v>2</v>
      </c>
      <c r="BD6" s="111"/>
      <c r="BE6" s="111"/>
      <c r="BF6" s="112">
        <v>1</v>
      </c>
      <c r="BG6" s="113">
        <f>IF(Q6=0,"",IF(BF6=0,"",(BF6/Q6)))</f>
        <v>0.083333333333333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1</v>
      </c>
      <c r="BP6" s="120">
        <f>IF(Q6=0,"",IF(BO6=0,"",(BO6/Q6)))</f>
        <v>0.083333333333333</v>
      </c>
      <c r="BQ6" s="121">
        <v>1</v>
      </c>
      <c r="BR6" s="122">
        <f>IFERROR(BQ6/BO6,"-")</f>
        <v>1</v>
      </c>
      <c r="BS6" s="123">
        <v>3000</v>
      </c>
      <c r="BT6" s="124">
        <f>IFERROR(BS6/BO6,"-")</f>
        <v>3000</v>
      </c>
      <c r="BU6" s="125">
        <v>1</v>
      </c>
      <c r="BV6" s="125"/>
      <c r="BW6" s="125"/>
      <c r="BX6" s="126">
        <v>1</v>
      </c>
      <c r="BY6" s="127">
        <f>IF(Q6=0,"",IF(BX6=0,"",(BX6/Q6)))</f>
        <v>0.083333333333333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3</v>
      </c>
      <c r="CQ6" s="141">
        <v>9000</v>
      </c>
      <c r="CR6" s="141">
        <v>3000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96</v>
      </c>
      <c r="M7" s="80">
        <v>53</v>
      </c>
      <c r="N7" s="80">
        <v>47</v>
      </c>
      <c r="O7" s="91">
        <v>20</v>
      </c>
      <c r="P7" s="92">
        <v>0</v>
      </c>
      <c r="Q7" s="93">
        <f>O7+P7</f>
        <v>20</v>
      </c>
      <c r="R7" s="81">
        <f>IFERROR(Q7/N7,"-")</f>
        <v>0.42553191489362</v>
      </c>
      <c r="S7" s="80">
        <v>1</v>
      </c>
      <c r="T7" s="80">
        <v>4</v>
      </c>
      <c r="U7" s="81">
        <f>IFERROR(T7/(Q7),"-")</f>
        <v>0.2</v>
      </c>
      <c r="V7" s="82"/>
      <c r="W7" s="83">
        <v>1</v>
      </c>
      <c r="X7" s="81">
        <f>IF(Q7=0,"-",W7/Q7)</f>
        <v>0.05</v>
      </c>
      <c r="Y7" s="186">
        <v>6000</v>
      </c>
      <c r="Z7" s="187">
        <f>IFERROR(Y7/Q7,"-")</f>
        <v>300</v>
      </c>
      <c r="AA7" s="187">
        <f>IFERROR(Y7/W7,"-")</f>
        <v>6000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>
        <v>6</v>
      </c>
      <c r="AO7" s="101">
        <f>IF(Q7=0,"",IF(AN7=0,"",(AN7/Q7)))</f>
        <v>0.3</v>
      </c>
      <c r="AP7" s="100"/>
      <c r="AQ7" s="102">
        <f>IFERROR(AP7/AN7,"-")</f>
        <v>0</v>
      </c>
      <c r="AR7" s="103"/>
      <c r="AS7" s="104">
        <f>IFERROR(AR7/AN7,"-")</f>
        <v>0</v>
      </c>
      <c r="AT7" s="105"/>
      <c r="AU7" s="105"/>
      <c r="AV7" s="105"/>
      <c r="AW7" s="106">
        <v>4</v>
      </c>
      <c r="AX7" s="107">
        <f>IF(Q7=0,"",IF(AW7=0,"",(AW7/Q7)))</f>
        <v>0.2</v>
      </c>
      <c r="AY7" s="106">
        <v>1</v>
      </c>
      <c r="AZ7" s="108">
        <f>IFERROR(AY7/AW7,"-")</f>
        <v>0.25</v>
      </c>
      <c r="BA7" s="109">
        <v>6000</v>
      </c>
      <c r="BB7" s="110">
        <f>IFERROR(BA7/AW7,"-")</f>
        <v>1500</v>
      </c>
      <c r="BC7" s="111"/>
      <c r="BD7" s="111">
        <v>1</v>
      </c>
      <c r="BE7" s="111"/>
      <c r="BF7" s="112">
        <v>4</v>
      </c>
      <c r="BG7" s="113">
        <f>IF(Q7=0,"",IF(BF7=0,"",(BF7/Q7)))</f>
        <v>0.2</v>
      </c>
      <c r="BH7" s="112"/>
      <c r="BI7" s="114">
        <f>IFERROR(BH7/BF7,"-")</f>
        <v>0</v>
      </c>
      <c r="BJ7" s="115"/>
      <c r="BK7" s="116">
        <f>IFERROR(BJ7/BF7,"-")</f>
        <v>0</v>
      </c>
      <c r="BL7" s="117"/>
      <c r="BM7" s="117"/>
      <c r="BN7" s="117"/>
      <c r="BO7" s="119">
        <v>2</v>
      </c>
      <c r="BP7" s="120">
        <f>IF(Q7=0,"",IF(BO7=0,"",(BO7/Q7)))</f>
        <v>0.1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2</v>
      </c>
      <c r="BY7" s="127">
        <f>IF(Q7=0,"",IF(BX7=0,"",(BX7/Q7)))</f>
        <v>0.1</v>
      </c>
      <c r="BZ7" s="128"/>
      <c r="CA7" s="129">
        <f>IFERROR(BZ7/BX7,"-")</f>
        <v>0</v>
      </c>
      <c r="CB7" s="130"/>
      <c r="CC7" s="131">
        <f>IFERROR(CB7/BX7,"-")</f>
        <v>0</v>
      </c>
      <c r="CD7" s="132"/>
      <c r="CE7" s="132"/>
      <c r="CF7" s="132"/>
      <c r="CG7" s="133">
        <v>2</v>
      </c>
      <c r="CH7" s="134">
        <f>IF(Q7=0,"",IF(CG7=0,"",(CG7/Q7)))</f>
        <v>0.1</v>
      </c>
      <c r="CI7" s="135"/>
      <c r="CJ7" s="136">
        <f>IFERROR(CI7/CG7,"-")</f>
        <v>0</v>
      </c>
      <c r="CK7" s="137"/>
      <c r="CL7" s="138">
        <f>IFERROR(CK7/CG7,"-")</f>
        <v>0</v>
      </c>
      <c r="CM7" s="139"/>
      <c r="CN7" s="139"/>
      <c r="CO7" s="139"/>
      <c r="CP7" s="140">
        <v>1</v>
      </c>
      <c r="CQ7" s="141">
        <v>6000</v>
      </c>
      <c r="CR7" s="141">
        <v>6000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30"/>
      <c r="B8" s="86"/>
      <c r="C8" s="86"/>
      <c r="D8" s="87"/>
      <c r="E8" s="87"/>
      <c r="F8" s="87"/>
      <c r="G8" s="88"/>
      <c r="H8" s="89"/>
      <c r="I8" s="89"/>
      <c r="J8" s="89"/>
      <c r="K8" s="182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8"/>
      <c r="Z8" s="188"/>
      <c r="AA8" s="188"/>
      <c r="AB8" s="188"/>
      <c r="AC8" s="33"/>
      <c r="AD8" s="58"/>
      <c r="AE8" s="62"/>
      <c r="AF8" s="63"/>
      <c r="AG8" s="62"/>
      <c r="AH8" s="66"/>
      <c r="AI8" s="67"/>
      <c r="AJ8" s="68"/>
      <c r="AK8" s="69"/>
      <c r="AL8" s="69"/>
      <c r="AM8" s="69"/>
      <c r="AN8" s="62"/>
      <c r="AO8" s="63"/>
      <c r="AP8" s="62"/>
      <c r="AQ8" s="66"/>
      <c r="AR8" s="67"/>
      <c r="AS8" s="68"/>
      <c r="AT8" s="69"/>
      <c r="AU8" s="69"/>
      <c r="AV8" s="69"/>
      <c r="AW8" s="62"/>
      <c r="AX8" s="63"/>
      <c r="AY8" s="62"/>
      <c r="AZ8" s="66"/>
      <c r="BA8" s="67"/>
      <c r="BB8" s="68"/>
      <c r="BC8" s="69"/>
      <c r="BD8" s="69"/>
      <c r="BE8" s="69"/>
      <c r="BF8" s="62"/>
      <c r="BG8" s="63"/>
      <c r="BH8" s="62"/>
      <c r="BI8" s="66"/>
      <c r="BJ8" s="67"/>
      <c r="BK8" s="68"/>
      <c r="BL8" s="69"/>
      <c r="BM8" s="69"/>
      <c r="BN8" s="69"/>
      <c r="BO8" s="64"/>
      <c r="BP8" s="65"/>
      <c r="BQ8" s="62"/>
      <c r="BR8" s="66"/>
      <c r="BS8" s="67"/>
      <c r="BT8" s="68"/>
      <c r="BU8" s="69"/>
      <c r="BV8" s="69"/>
      <c r="BW8" s="69"/>
      <c r="BX8" s="64"/>
      <c r="BY8" s="65"/>
      <c r="BZ8" s="62"/>
      <c r="CA8" s="66"/>
      <c r="CB8" s="67"/>
      <c r="CC8" s="68"/>
      <c r="CD8" s="69"/>
      <c r="CE8" s="69"/>
      <c r="CF8" s="69"/>
      <c r="CG8" s="64"/>
      <c r="CH8" s="65"/>
      <c r="CI8" s="62"/>
      <c r="CJ8" s="66"/>
      <c r="CK8" s="67"/>
      <c r="CL8" s="68"/>
      <c r="CM8" s="69"/>
      <c r="CN8" s="69"/>
      <c r="CO8" s="69"/>
      <c r="CP8" s="70"/>
      <c r="CQ8" s="67"/>
      <c r="CR8" s="67"/>
      <c r="CS8" s="67"/>
      <c r="CT8" s="71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4"/>
      <c r="K9" s="183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8"/>
      <c r="Z9" s="188"/>
      <c r="AA9" s="188"/>
      <c r="AB9" s="188"/>
      <c r="AC9" s="33"/>
      <c r="AD9" s="60"/>
      <c r="AE9" s="62"/>
      <c r="AF9" s="63"/>
      <c r="AG9" s="62"/>
      <c r="AH9" s="66"/>
      <c r="AI9" s="67"/>
      <c r="AJ9" s="68"/>
      <c r="AK9" s="69"/>
      <c r="AL9" s="69"/>
      <c r="AM9" s="69"/>
      <c r="AN9" s="62"/>
      <c r="AO9" s="63"/>
      <c r="AP9" s="62"/>
      <c r="AQ9" s="66"/>
      <c r="AR9" s="67"/>
      <c r="AS9" s="68"/>
      <c r="AT9" s="69"/>
      <c r="AU9" s="69"/>
      <c r="AV9" s="69"/>
      <c r="AW9" s="62"/>
      <c r="AX9" s="63"/>
      <c r="AY9" s="62"/>
      <c r="AZ9" s="66"/>
      <c r="BA9" s="67"/>
      <c r="BB9" s="68"/>
      <c r="BC9" s="69"/>
      <c r="BD9" s="69"/>
      <c r="BE9" s="69"/>
      <c r="BF9" s="62"/>
      <c r="BG9" s="63"/>
      <c r="BH9" s="62"/>
      <c r="BI9" s="66"/>
      <c r="BJ9" s="67"/>
      <c r="BK9" s="68"/>
      <c r="BL9" s="69"/>
      <c r="BM9" s="69"/>
      <c r="BN9" s="69"/>
      <c r="BO9" s="64"/>
      <c r="BP9" s="65"/>
      <c r="BQ9" s="62"/>
      <c r="BR9" s="66"/>
      <c r="BS9" s="67"/>
      <c r="BT9" s="68"/>
      <c r="BU9" s="69"/>
      <c r="BV9" s="69"/>
      <c r="BW9" s="69"/>
      <c r="BX9" s="64"/>
      <c r="BY9" s="65"/>
      <c r="BZ9" s="62"/>
      <c r="CA9" s="66"/>
      <c r="CB9" s="67"/>
      <c r="CC9" s="68"/>
      <c r="CD9" s="69"/>
      <c r="CE9" s="69"/>
      <c r="CF9" s="69"/>
      <c r="CG9" s="64"/>
      <c r="CH9" s="65"/>
      <c r="CI9" s="62"/>
      <c r="CJ9" s="66"/>
      <c r="CK9" s="67"/>
      <c r="CL9" s="68"/>
      <c r="CM9" s="69"/>
      <c r="CN9" s="69"/>
      <c r="CO9" s="69"/>
      <c r="CP9" s="70"/>
      <c r="CQ9" s="67"/>
      <c r="CR9" s="67"/>
      <c r="CS9" s="67"/>
      <c r="CT9" s="71"/>
    </row>
    <row r="10" spans="1:99">
      <c r="A10" s="19">
        <f>AC10</f>
        <v>0.17647058823529</v>
      </c>
      <c r="B10" s="39"/>
      <c r="C10" s="39"/>
      <c r="D10" s="39"/>
      <c r="E10" s="39"/>
      <c r="F10" s="39"/>
      <c r="G10" s="39"/>
      <c r="H10" s="40" t="s">
        <v>67</v>
      </c>
      <c r="I10" s="40"/>
      <c r="J10" s="40"/>
      <c r="K10" s="184">
        <f>SUM(K6:K9)</f>
        <v>85000</v>
      </c>
      <c r="L10" s="41">
        <f>SUM(L6:L9)</f>
        <v>115</v>
      </c>
      <c r="M10" s="41">
        <f>SUM(M6:M9)</f>
        <v>53</v>
      </c>
      <c r="N10" s="41">
        <f>SUM(N6:N9)</f>
        <v>111</v>
      </c>
      <c r="O10" s="41">
        <f>SUM(O6:O9)</f>
        <v>32</v>
      </c>
      <c r="P10" s="41">
        <f>SUM(P6:P9)</f>
        <v>0</v>
      </c>
      <c r="Q10" s="41">
        <f>SUM(Q6:Q9)</f>
        <v>32</v>
      </c>
      <c r="R10" s="42">
        <f>IFERROR(Q10/N10,"-")</f>
        <v>0.28828828828829</v>
      </c>
      <c r="S10" s="77">
        <f>SUM(S6:S9)</f>
        <v>1</v>
      </c>
      <c r="T10" s="77">
        <f>SUM(T6:T9)</f>
        <v>11</v>
      </c>
      <c r="U10" s="42">
        <f>IFERROR(S10/Q10,"-")</f>
        <v>0.03125</v>
      </c>
      <c r="V10" s="43">
        <f>IFERROR(K10/Q10,"-")</f>
        <v>2656.25</v>
      </c>
      <c r="W10" s="44">
        <f>SUM(W6:W9)</f>
        <v>4</v>
      </c>
      <c r="X10" s="42">
        <f>IFERROR(W10/Q10,"-")</f>
        <v>0.125</v>
      </c>
      <c r="Y10" s="184">
        <f>SUM(Y6:Y9)</f>
        <v>15000</v>
      </c>
      <c r="Z10" s="184">
        <f>IFERROR(Y10/Q10,"-")</f>
        <v>468.75</v>
      </c>
      <c r="AA10" s="184">
        <f>IFERROR(Y10/W10,"-")</f>
        <v>3750</v>
      </c>
      <c r="AB10" s="184">
        <f>Y10-K10</f>
        <v>-70000</v>
      </c>
      <c r="AC10" s="46">
        <f>Y10/K10</f>
        <v>0.17647058823529</v>
      </c>
      <c r="AD10" s="59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68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69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70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71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>
        <f>Z6</f>
        <v>0.096045197740113</v>
      </c>
      <c r="B6" s="189" t="s">
        <v>72</v>
      </c>
      <c r="C6" s="189" t="s">
        <v>73</v>
      </c>
      <c r="D6" s="189"/>
      <c r="E6" s="189" t="s">
        <v>74</v>
      </c>
      <c r="F6" s="89" t="s">
        <v>75</v>
      </c>
      <c r="G6" s="89" t="s">
        <v>76</v>
      </c>
      <c r="H6" s="181">
        <v>177000</v>
      </c>
      <c r="I6" s="84">
        <v>1700</v>
      </c>
      <c r="J6" s="80">
        <v>283</v>
      </c>
      <c r="K6" s="80">
        <v>0</v>
      </c>
      <c r="L6" s="80">
        <v>1981</v>
      </c>
      <c r="M6" s="93">
        <v>118</v>
      </c>
      <c r="N6" s="144">
        <v>104</v>
      </c>
      <c r="O6" s="81">
        <f>IFERROR(M6/L6,"-")</f>
        <v>0.059565875820293</v>
      </c>
      <c r="P6" s="80">
        <v>1</v>
      </c>
      <c r="Q6" s="80">
        <v>18</v>
      </c>
      <c r="R6" s="81">
        <f>IFERROR(P6/M6,"-")</f>
        <v>0.0084745762711864</v>
      </c>
      <c r="S6" s="82">
        <f>IFERROR(H6/SUM(M6:M6),"-")</f>
        <v>1500</v>
      </c>
      <c r="T6" s="83">
        <v>2</v>
      </c>
      <c r="U6" s="81">
        <f>IF(M6=0,"-",T6/M6)</f>
        <v>0.016949152542373</v>
      </c>
      <c r="V6" s="186">
        <v>17000</v>
      </c>
      <c r="W6" s="187">
        <f>IFERROR(V6/M6,"-")</f>
        <v>144.06779661017</v>
      </c>
      <c r="X6" s="187">
        <f>IFERROR(V6/T6,"-")</f>
        <v>8500</v>
      </c>
      <c r="Y6" s="181">
        <f>SUM(V6:V6)-SUM(H6:H6)</f>
        <v>-160000</v>
      </c>
      <c r="Z6" s="85">
        <f>SUM(V6:V6)/SUM(H6:H6)</f>
        <v>0.096045197740113</v>
      </c>
      <c r="AA6" s="78"/>
      <c r="AB6" s="94">
        <v>14</v>
      </c>
      <c r="AC6" s="95">
        <f>IF(M6=0,"",IF(AB6=0,"",(AB6/M6)))</f>
        <v>0.11864406779661</v>
      </c>
      <c r="AD6" s="94"/>
      <c r="AE6" s="96">
        <f>IFERROR(AD6/AB6,"-")</f>
        <v>0</v>
      </c>
      <c r="AF6" s="97"/>
      <c r="AG6" s="98">
        <f>IFERROR(AF6/AB6,"-")</f>
        <v>0</v>
      </c>
      <c r="AH6" s="99"/>
      <c r="AI6" s="99"/>
      <c r="AJ6" s="99"/>
      <c r="AK6" s="100">
        <v>14</v>
      </c>
      <c r="AL6" s="101">
        <f>IF(M6=0,"",IF(AK6=0,"",(AK6/M6)))</f>
        <v>0.11864406779661</v>
      </c>
      <c r="AM6" s="100"/>
      <c r="AN6" s="102">
        <f>IFERROR(AM6/AK6,"-")</f>
        <v>0</v>
      </c>
      <c r="AO6" s="103"/>
      <c r="AP6" s="104">
        <f>IFERROR(AO6/AK6,"-")</f>
        <v>0</v>
      </c>
      <c r="AQ6" s="105"/>
      <c r="AR6" s="105"/>
      <c r="AS6" s="105"/>
      <c r="AT6" s="106">
        <v>16</v>
      </c>
      <c r="AU6" s="107" t="str">
        <f>IF(M6=0,"",IF(AW6=0,"",(AW6/M6)))</f>
        <v>0</v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>
        <v>18</v>
      </c>
      <c r="BD6" s="113">
        <f>IF(M6=0,"",IF(BC6=0,"",(BC6/M6)))</f>
        <v>0.15254237288136</v>
      </c>
      <c r="BE6" s="112">
        <v>1</v>
      </c>
      <c r="BF6" s="114">
        <f>IFERROR(BE6/BC6,"-")</f>
        <v>0.055555555555556</v>
      </c>
      <c r="BG6" s="115">
        <v>14000</v>
      </c>
      <c r="BH6" s="116">
        <f>IFERROR(BG6/BC6,"-")</f>
        <v>777.77777777778</v>
      </c>
      <c r="BI6" s="117"/>
      <c r="BJ6" s="117"/>
      <c r="BK6" s="117">
        <v>38</v>
      </c>
      <c r="BL6" s="119"/>
      <c r="BM6" s="120">
        <f>IF(M6=0,"",IF(BK6=0,"",(BK6/M6)))</f>
        <v>0.32203389830508</v>
      </c>
      <c r="BN6" s="121">
        <v>1</v>
      </c>
      <c r="BO6" s="122">
        <f>IFERROR(BN6/BK6,"-")</f>
        <v>0.026315789473684</v>
      </c>
      <c r="BP6" s="123">
        <v>3000</v>
      </c>
      <c r="BQ6" s="124">
        <f>IFERROR(BP6/BK6,"-")</f>
        <v>78.947368421053</v>
      </c>
      <c r="BR6" s="125">
        <v>1</v>
      </c>
      <c r="BS6" s="125"/>
      <c r="BT6" s="125"/>
      <c r="BU6" s="126">
        <v>9</v>
      </c>
      <c r="BV6" s="127">
        <f>IF(M6=0,"",IF(BU6=0,"",(BU6/M6)))</f>
        <v>0.076271186440678</v>
      </c>
      <c r="BW6" s="128"/>
      <c r="BX6" s="129">
        <f>IFERROR(BW6/BU6,"-")</f>
        <v>0</v>
      </c>
      <c r="BY6" s="130"/>
      <c r="BZ6" s="131">
        <f>IFERROR(BY6/BU6,"-")</f>
        <v>0</v>
      </c>
      <c r="CA6" s="132"/>
      <c r="CB6" s="132"/>
      <c r="CC6" s="132"/>
      <c r="CD6" s="133">
        <v>9</v>
      </c>
      <c r="CE6" s="134">
        <f>IF(M6=0,"",IF(CD6=0,"",(CD6/M6)))</f>
        <v>0.076271186440678</v>
      </c>
      <c r="CF6" s="135"/>
      <c r="CG6" s="136">
        <f>IFERROR(CF6/CD6,"-")</f>
        <v>0</v>
      </c>
      <c r="CH6" s="137"/>
      <c r="CI6" s="138">
        <f>IFERROR(CH6/CD6,"-")</f>
        <v>0</v>
      </c>
      <c r="CJ6" s="139"/>
      <c r="CK6" s="139"/>
      <c r="CL6" s="139"/>
      <c r="CM6" s="140">
        <v>2</v>
      </c>
      <c r="CN6" s="141">
        <v>17000</v>
      </c>
      <c r="CO6" s="141">
        <v>14000</v>
      </c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>
        <f>Z7</f>
        <v>0.26865671641791</v>
      </c>
      <c r="B7" s="189" t="s">
        <v>77</v>
      </c>
      <c r="C7" s="189" t="s">
        <v>73</v>
      </c>
      <c r="D7" s="189"/>
      <c r="E7" s="189" t="s">
        <v>74</v>
      </c>
      <c r="F7" s="89" t="s">
        <v>78</v>
      </c>
      <c r="G7" s="89" t="s">
        <v>76</v>
      </c>
      <c r="H7" s="181">
        <v>201000</v>
      </c>
      <c r="I7" s="84">
        <v>1700</v>
      </c>
      <c r="J7" s="80">
        <v>388</v>
      </c>
      <c r="K7" s="80">
        <v>0</v>
      </c>
      <c r="L7" s="80">
        <v>2900</v>
      </c>
      <c r="M7" s="93">
        <v>134</v>
      </c>
      <c r="N7" s="144">
        <v>133</v>
      </c>
      <c r="O7" s="81">
        <f>IFERROR(M7/L7,"-")</f>
        <v>0.046206896551724</v>
      </c>
      <c r="P7" s="80">
        <v>1</v>
      </c>
      <c r="Q7" s="80">
        <v>17</v>
      </c>
      <c r="R7" s="81">
        <f>IFERROR(P7/M7,"-")</f>
        <v>0.0074626865671642</v>
      </c>
      <c r="S7" s="82">
        <f>IFERROR(H7/SUM(M7:M7),"-")</f>
        <v>1500</v>
      </c>
      <c r="T7" s="83">
        <v>3</v>
      </c>
      <c r="U7" s="81">
        <f>IF(M7=0,"-",T7/M7)</f>
        <v>0.022388059701493</v>
      </c>
      <c r="V7" s="186">
        <v>54000</v>
      </c>
      <c r="W7" s="187">
        <f>IFERROR(V7/M7,"-")</f>
        <v>402.98507462687</v>
      </c>
      <c r="X7" s="187">
        <f>IFERROR(V7/T7,"-")</f>
        <v>18000</v>
      </c>
      <c r="Y7" s="181">
        <f>SUM(V7:V7)-SUM(H7:H7)</f>
        <v>-147000</v>
      </c>
      <c r="Z7" s="85">
        <f>SUM(V7:V7)/SUM(H7:H7)</f>
        <v>0.26865671641791</v>
      </c>
      <c r="AA7" s="78"/>
      <c r="AB7" s="94">
        <v>1</v>
      </c>
      <c r="AC7" s="95">
        <f>IF(M7=0,"",IF(AB7=0,"",(AB7/M7)))</f>
        <v>0.0074626865671642</v>
      </c>
      <c r="AD7" s="94"/>
      <c r="AE7" s="96">
        <f>IFERROR(AD7/AB7,"-")</f>
        <v>0</v>
      </c>
      <c r="AF7" s="97"/>
      <c r="AG7" s="98">
        <f>IFERROR(AF7/AB7,"-")</f>
        <v>0</v>
      </c>
      <c r="AH7" s="99"/>
      <c r="AI7" s="99"/>
      <c r="AJ7" s="99"/>
      <c r="AK7" s="100">
        <v>9</v>
      </c>
      <c r="AL7" s="101">
        <f>IF(M7=0,"",IF(AK7=0,"",(AK7/M7)))</f>
        <v>0.067164179104478</v>
      </c>
      <c r="AM7" s="100"/>
      <c r="AN7" s="102">
        <f>IFERROR(AM7/AK7,"-")</f>
        <v>0</v>
      </c>
      <c r="AO7" s="103"/>
      <c r="AP7" s="104">
        <f>IFERROR(AO7/AK7,"-")</f>
        <v>0</v>
      </c>
      <c r="AQ7" s="105"/>
      <c r="AR7" s="105"/>
      <c r="AS7" s="105"/>
      <c r="AT7" s="106">
        <v>11</v>
      </c>
      <c r="AU7" s="107" t="str">
        <f>IF(M7=0,"",IF(AW7=0,"",(AW7/M7)))</f>
        <v>0</v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>
        <v>30</v>
      </c>
      <c r="BD7" s="113">
        <f>IF(M7=0,"",IF(BC7=0,"",(BC7/M7)))</f>
        <v>0.22388059701493</v>
      </c>
      <c r="BE7" s="112"/>
      <c r="BF7" s="114">
        <f>IFERROR(BE7/BC7,"-")</f>
        <v>0</v>
      </c>
      <c r="BG7" s="115"/>
      <c r="BH7" s="116">
        <f>IFERROR(BG7/BC7,"-")</f>
        <v>0</v>
      </c>
      <c r="BI7" s="117"/>
      <c r="BJ7" s="117"/>
      <c r="BK7" s="117">
        <v>53</v>
      </c>
      <c r="BL7" s="119"/>
      <c r="BM7" s="120">
        <f>IF(M7=0,"",IF(BK7=0,"",(BK7/M7)))</f>
        <v>0.3955223880597</v>
      </c>
      <c r="BN7" s="121">
        <v>2</v>
      </c>
      <c r="BO7" s="122">
        <f>IFERROR(BN7/BK7,"-")</f>
        <v>0.037735849056604</v>
      </c>
      <c r="BP7" s="123">
        <v>21000</v>
      </c>
      <c r="BQ7" s="124">
        <f>IFERROR(BP7/BK7,"-")</f>
        <v>396.22641509434</v>
      </c>
      <c r="BR7" s="125"/>
      <c r="BS7" s="125"/>
      <c r="BT7" s="125">
        <v>2</v>
      </c>
      <c r="BU7" s="126">
        <v>23</v>
      </c>
      <c r="BV7" s="127">
        <f>IF(M7=0,"",IF(BU7=0,"",(BU7/M7)))</f>
        <v>0.17164179104478</v>
      </c>
      <c r="BW7" s="128">
        <v>1</v>
      </c>
      <c r="BX7" s="129">
        <f>IFERROR(BW7/BU7,"-")</f>
        <v>0.043478260869565</v>
      </c>
      <c r="BY7" s="130">
        <v>33000</v>
      </c>
      <c r="BZ7" s="131">
        <f>IFERROR(BY7/BU7,"-")</f>
        <v>1434.7826086957</v>
      </c>
      <c r="CA7" s="132"/>
      <c r="CB7" s="132"/>
      <c r="CC7" s="132">
        <v>1</v>
      </c>
      <c r="CD7" s="133">
        <v>7</v>
      </c>
      <c r="CE7" s="134">
        <f>IF(M7=0,"",IF(CD7=0,"",(CD7/M7)))</f>
        <v>0.052238805970149</v>
      </c>
      <c r="CF7" s="135"/>
      <c r="CG7" s="136">
        <f>IFERROR(CF7/CD7,"-")</f>
        <v>0</v>
      </c>
      <c r="CH7" s="137"/>
      <c r="CI7" s="138">
        <f>IFERROR(CH7/CD7,"-")</f>
        <v>0</v>
      </c>
      <c r="CJ7" s="139"/>
      <c r="CK7" s="139"/>
      <c r="CL7" s="139"/>
      <c r="CM7" s="140">
        <v>3</v>
      </c>
      <c r="CN7" s="141">
        <v>54000</v>
      </c>
      <c r="CO7" s="141">
        <v>33000</v>
      </c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79">
        <f>Z8</f>
        <v>0.32222222222222</v>
      </c>
      <c r="B8" s="189" t="s">
        <v>79</v>
      </c>
      <c r="C8" s="189" t="s">
        <v>73</v>
      </c>
      <c r="D8" s="189"/>
      <c r="E8" s="189" t="s">
        <v>74</v>
      </c>
      <c r="F8" s="89" t="s">
        <v>80</v>
      </c>
      <c r="G8" s="89" t="s">
        <v>76</v>
      </c>
      <c r="H8" s="181">
        <v>180000</v>
      </c>
      <c r="I8" s="84">
        <v>1700</v>
      </c>
      <c r="J8" s="80">
        <v>261</v>
      </c>
      <c r="K8" s="80">
        <v>0</v>
      </c>
      <c r="L8" s="80">
        <v>1427</v>
      </c>
      <c r="M8" s="93">
        <v>120</v>
      </c>
      <c r="N8" s="144">
        <v>114</v>
      </c>
      <c r="O8" s="81">
        <f>IFERROR(M8/L8,"-")</f>
        <v>0.084092501751927</v>
      </c>
      <c r="P8" s="80">
        <v>3</v>
      </c>
      <c r="Q8" s="80">
        <v>14</v>
      </c>
      <c r="R8" s="81">
        <f>IFERROR(P8/M8,"-")</f>
        <v>0.025</v>
      </c>
      <c r="S8" s="82">
        <f>IFERROR(H8/SUM(M8:M8),"-")</f>
        <v>1500</v>
      </c>
      <c r="T8" s="83">
        <v>4</v>
      </c>
      <c r="U8" s="81">
        <f>IF(M8=0,"-",T8/M8)</f>
        <v>0.033333333333333</v>
      </c>
      <c r="V8" s="186">
        <v>58000</v>
      </c>
      <c r="W8" s="187">
        <f>IFERROR(V8/M8,"-")</f>
        <v>483.33333333333</v>
      </c>
      <c r="X8" s="187">
        <f>IFERROR(V8/T8,"-")</f>
        <v>14500</v>
      </c>
      <c r="Y8" s="181">
        <f>SUM(V8:V8)-SUM(H8:H8)</f>
        <v>-122000</v>
      </c>
      <c r="Z8" s="85">
        <f>SUM(V8:V8)/SUM(H8:H8)</f>
        <v>0.32222222222222</v>
      </c>
      <c r="AA8" s="78"/>
      <c r="AB8" s="94">
        <v>6</v>
      </c>
      <c r="AC8" s="95">
        <f>IF(M8=0,"",IF(AB8=0,"",(AB8/M8)))</f>
        <v>0.05</v>
      </c>
      <c r="AD8" s="94"/>
      <c r="AE8" s="96">
        <f>IFERROR(AD8/AB8,"-")</f>
        <v>0</v>
      </c>
      <c r="AF8" s="97"/>
      <c r="AG8" s="98">
        <f>IFERROR(AF8/AB8,"-")</f>
        <v>0</v>
      </c>
      <c r="AH8" s="99"/>
      <c r="AI8" s="99"/>
      <c r="AJ8" s="99"/>
      <c r="AK8" s="100">
        <v>4</v>
      </c>
      <c r="AL8" s="101">
        <f>IF(M8=0,"",IF(AK8=0,"",(AK8/M8)))</f>
        <v>0.033333333333333</v>
      </c>
      <c r="AM8" s="100"/>
      <c r="AN8" s="102">
        <f>IFERROR(AM8/AK8,"-")</f>
        <v>0</v>
      </c>
      <c r="AO8" s="103"/>
      <c r="AP8" s="104">
        <f>IFERROR(AO8/AK8,"-")</f>
        <v>0</v>
      </c>
      <c r="AQ8" s="105"/>
      <c r="AR8" s="105"/>
      <c r="AS8" s="105"/>
      <c r="AT8" s="106">
        <v>8</v>
      </c>
      <c r="AU8" s="107" t="str">
        <f>IF(M8=0,"",IF(AW8=0,"",(AW8/M8)))</f>
        <v>0</v>
      </c>
      <c r="AV8" s="106"/>
      <c r="AW8" s="108" t="str">
        <f>IFERROR(AY8/AW8,"-")</f>
        <v>-</v>
      </c>
      <c r="AX8" s="109"/>
      <c r="AY8" s="110" t="str">
        <f>IFERROR(BA8/AW8,"-")</f>
        <v>-</v>
      </c>
      <c r="AZ8" s="111"/>
      <c r="BA8" s="111"/>
      <c r="BB8" s="111"/>
      <c r="BC8" s="112">
        <v>28</v>
      </c>
      <c r="BD8" s="113">
        <f>IF(M8=0,"",IF(BC8=0,"",(BC8/M8)))</f>
        <v>0.23333333333333</v>
      </c>
      <c r="BE8" s="112"/>
      <c r="BF8" s="114">
        <f>IFERROR(BE8/BC8,"-")</f>
        <v>0</v>
      </c>
      <c r="BG8" s="115"/>
      <c r="BH8" s="116">
        <f>IFERROR(BG8/BC8,"-")</f>
        <v>0</v>
      </c>
      <c r="BI8" s="117"/>
      <c r="BJ8" s="117"/>
      <c r="BK8" s="117">
        <v>40</v>
      </c>
      <c r="BL8" s="119"/>
      <c r="BM8" s="120">
        <f>IF(M8=0,"",IF(BK8=0,"",(BK8/M8)))</f>
        <v>0.33333333333333</v>
      </c>
      <c r="BN8" s="121">
        <v>2</v>
      </c>
      <c r="BO8" s="122">
        <f>IFERROR(BN8/BK8,"-")</f>
        <v>0.05</v>
      </c>
      <c r="BP8" s="123">
        <v>50000</v>
      </c>
      <c r="BQ8" s="124">
        <f>IFERROR(BP8/BK8,"-")</f>
        <v>1250</v>
      </c>
      <c r="BR8" s="125"/>
      <c r="BS8" s="125">
        <v>1</v>
      </c>
      <c r="BT8" s="125">
        <v>1</v>
      </c>
      <c r="BU8" s="126">
        <v>28</v>
      </c>
      <c r="BV8" s="127">
        <f>IF(M8=0,"",IF(BU8=0,"",(BU8/M8)))</f>
        <v>0.23333333333333</v>
      </c>
      <c r="BW8" s="128">
        <v>1</v>
      </c>
      <c r="BX8" s="129">
        <f>IFERROR(BW8/BU8,"-")</f>
        <v>0.035714285714286</v>
      </c>
      <c r="BY8" s="130">
        <v>3000</v>
      </c>
      <c r="BZ8" s="131">
        <f>IFERROR(BY8/BU8,"-")</f>
        <v>107.14285714286</v>
      </c>
      <c r="CA8" s="132">
        <v>1</v>
      </c>
      <c r="CB8" s="132"/>
      <c r="CC8" s="132"/>
      <c r="CD8" s="133">
        <v>6</v>
      </c>
      <c r="CE8" s="134">
        <f>IF(M8=0,"",IF(CD8=0,"",(CD8/M8)))</f>
        <v>0.05</v>
      </c>
      <c r="CF8" s="135">
        <v>1</v>
      </c>
      <c r="CG8" s="136">
        <f>IFERROR(CF8/CD8,"-")</f>
        <v>0.16666666666667</v>
      </c>
      <c r="CH8" s="137">
        <v>5000</v>
      </c>
      <c r="CI8" s="138">
        <f>IFERROR(CH8/CD8,"-")</f>
        <v>833.33333333333</v>
      </c>
      <c r="CJ8" s="139">
        <v>1</v>
      </c>
      <c r="CK8" s="139"/>
      <c r="CL8" s="139"/>
      <c r="CM8" s="140">
        <v>4</v>
      </c>
      <c r="CN8" s="141">
        <v>58000</v>
      </c>
      <c r="CO8" s="141">
        <v>42000</v>
      </c>
      <c r="CP8" s="141"/>
      <c r="CQ8" s="142" t="str">
        <f>IF(AND(CO8=0,CP8=0),"",IF(AND(CO8&lt;=100000,CP8&lt;=100000),"",IF(CO8/CN8&gt;0.7,"男高",IF(CP8/CN8&gt;0.7,"女高",""))))</f>
        <v/>
      </c>
    </row>
    <row r="9" spans="1:97">
      <c r="A9" s="79" t="str">
        <f>Z9</f>
        <v>0</v>
      </c>
      <c r="B9" s="189" t="s">
        <v>81</v>
      </c>
      <c r="C9" s="189" t="s">
        <v>73</v>
      </c>
      <c r="D9" s="189"/>
      <c r="E9" s="189" t="s">
        <v>74</v>
      </c>
      <c r="F9" s="89" t="s">
        <v>82</v>
      </c>
      <c r="G9" s="89" t="s">
        <v>76</v>
      </c>
      <c r="H9" s="181">
        <v>0</v>
      </c>
      <c r="I9" s="84">
        <v>1700</v>
      </c>
      <c r="J9" s="80">
        <v>0</v>
      </c>
      <c r="K9" s="80">
        <v>0</v>
      </c>
      <c r="L9" s="80">
        <v>2</v>
      </c>
      <c r="M9" s="93">
        <v>0</v>
      </c>
      <c r="N9" s="144">
        <v>0</v>
      </c>
      <c r="O9" s="81">
        <f>IFERROR(M9/L9,"-")</f>
        <v>0</v>
      </c>
      <c r="P9" s="80">
        <v>0</v>
      </c>
      <c r="Q9" s="80">
        <v>0</v>
      </c>
      <c r="R9" s="81" t="str">
        <f>IFERROR(P9/M9,"-")</f>
        <v>-</v>
      </c>
      <c r="S9" s="82" t="str">
        <f>IFERROR(H9/SUM(M9:M9),"-")</f>
        <v>-</v>
      </c>
      <c r="T9" s="83">
        <v>0</v>
      </c>
      <c r="U9" s="81" t="str">
        <f>IF(M9=0,"-",T9/M9)</f>
        <v>-</v>
      </c>
      <c r="V9" s="186"/>
      <c r="W9" s="187" t="str">
        <f>IFERROR(V9/M9,"-")</f>
        <v>-</v>
      </c>
      <c r="X9" s="187" t="str">
        <f>IFERROR(V9/T9,"-")</f>
        <v>-</v>
      </c>
      <c r="Y9" s="181">
        <f>SUM(V9:V9)-SUM(H9:H9)</f>
        <v>0</v>
      </c>
      <c r="Z9" s="85" t="str">
        <f>SUM(V9:V9)/SUM(H9:H9)</f>
        <v>0</v>
      </c>
      <c r="AA9" s="78"/>
      <c r="AB9" s="94"/>
      <c r="AC9" s="95" t="str">
        <f>IF(M9=0,"",IF(AB9=0,"",(AB9/M9)))</f>
        <v/>
      </c>
      <c r="AD9" s="94"/>
      <c r="AE9" s="96" t="str">
        <f>IFERROR(AD9/AB9,"-")</f>
        <v>-</v>
      </c>
      <c r="AF9" s="97"/>
      <c r="AG9" s="98" t="str">
        <f>IFERROR(AF9/AB9,"-")</f>
        <v>-</v>
      </c>
      <c r="AH9" s="99"/>
      <c r="AI9" s="99"/>
      <c r="AJ9" s="99"/>
      <c r="AK9" s="100"/>
      <c r="AL9" s="101" t="str">
        <f>IF(M9=0,"",IF(AK9=0,"",(AK9/M9)))</f>
        <v/>
      </c>
      <c r="AM9" s="100"/>
      <c r="AN9" s="102" t="str">
        <f>IFERROR(AM9/AK9,"-")</f>
        <v>-</v>
      </c>
      <c r="AO9" s="103"/>
      <c r="AP9" s="104" t="str">
        <f>IFERROR(AO9/AK9,"-")</f>
        <v>-</v>
      </c>
      <c r="AQ9" s="105"/>
      <c r="AR9" s="105"/>
      <c r="AS9" s="105"/>
      <c r="AT9" s="106"/>
      <c r="AU9" s="107" t="str">
        <f>IF(M9=0,"",IF(AW9=0,"",(AW9/M9)))</f>
        <v/>
      </c>
      <c r="AV9" s="106"/>
      <c r="AW9" s="108" t="str">
        <f>IFERROR(AY9/AW9,"-")</f>
        <v>-</v>
      </c>
      <c r="AX9" s="109"/>
      <c r="AY9" s="110" t="str">
        <f>IFERROR(BA9/AW9,"-")</f>
        <v>-</v>
      </c>
      <c r="AZ9" s="111"/>
      <c r="BA9" s="111"/>
      <c r="BB9" s="111"/>
      <c r="BC9" s="112"/>
      <c r="BD9" s="113" t="str">
        <f>IF(M9=0,"",IF(BC9=0,"",(BC9/M9)))</f>
        <v/>
      </c>
      <c r="BE9" s="112"/>
      <c r="BF9" s="114" t="str">
        <f>IFERROR(BE9/BC9,"-")</f>
        <v>-</v>
      </c>
      <c r="BG9" s="115"/>
      <c r="BH9" s="116" t="str">
        <f>IFERROR(BG9/BC9,"-")</f>
        <v>-</v>
      </c>
      <c r="BI9" s="117"/>
      <c r="BJ9" s="117"/>
      <c r="BK9" s="117"/>
      <c r="BL9" s="119"/>
      <c r="BM9" s="120" t="str">
        <f>IF(M9=0,"",IF(BK9=0,"",(BK9/M9)))</f>
        <v/>
      </c>
      <c r="BN9" s="121"/>
      <c r="BO9" s="122" t="str">
        <f>IFERROR(BN9/BK9,"-")</f>
        <v>-</v>
      </c>
      <c r="BP9" s="123"/>
      <c r="BQ9" s="124" t="str">
        <f>IFERROR(BP9/BK9,"-")</f>
        <v>-</v>
      </c>
      <c r="BR9" s="125"/>
      <c r="BS9" s="125"/>
      <c r="BT9" s="125"/>
      <c r="BU9" s="126"/>
      <c r="BV9" s="127" t="str">
        <f>IF(M9=0,"",IF(BU9=0,"",(BU9/M9)))</f>
        <v/>
      </c>
      <c r="BW9" s="128"/>
      <c r="BX9" s="129" t="str">
        <f>IFERROR(BW9/BU9,"-")</f>
        <v>-</v>
      </c>
      <c r="BY9" s="130"/>
      <c r="BZ9" s="131" t="str">
        <f>IFERROR(BY9/BU9,"-")</f>
        <v>-</v>
      </c>
      <c r="CA9" s="132"/>
      <c r="CB9" s="132"/>
      <c r="CC9" s="132"/>
      <c r="CD9" s="133"/>
      <c r="CE9" s="134" t="str">
        <f>IF(M9=0,"",IF(CD9=0,"",(CD9/M9)))</f>
        <v/>
      </c>
      <c r="CF9" s="135"/>
      <c r="CG9" s="136" t="str">
        <f>IFERROR(CF9/CD9,"-")</f>
        <v>-</v>
      </c>
      <c r="CH9" s="137"/>
      <c r="CI9" s="138" t="str">
        <f>IFERROR(CH9/CD9,"-")</f>
        <v>-</v>
      </c>
      <c r="CJ9" s="139"/>
      <c r="CK9" s="139"/>
      <c r="CL9" s="139"/>
      <c r="CM9" s="140">
        <v>0</v>
      </c>
      <c r="CN9" s="141"/>
      <c r="CO9" s="141"/>
      <c r="CP9" s="141"/>
      <c r="CQ9" s="142" t="str">
        <f>IF(AND(CO9=0,CP9=0),"",IF(AND(CO9&lt;=100000,CP9&lt;=100000),"",IF(CO9/CN9&gt;0.7,"男高",IF(CP9/CN9&gt;0.7,"女高",""))))</f>
        <v/>
      </c>
    </row>
    <row r="10" spans="1:97">
      <c r="A10" s="79" t="str">
        <f>Z10</f>
        <v>0</v>
      </c>
      <c r="B10" s="189" t="s">
        <v>83</v>
      </c>
      <c r="C10" s="189" t="s">
        <v>73</v>
      </c>
      <c r="D10" s="189"/>
      <c r="E10" s="189" t="s">
        <v>74</v>
      </c>
      <c r="F10" s="89" t="s">
        <v>84</v>
      </c>
      <c r="G10" s="89" t="s">
        <v>76</v>
      </c>
      <c r="H10" s="181">
        <v>0</v>
      </c>
      <c r="I10" s="84">
        <v>1700</v>
      </c>
      <c r="J10" s="80">
        <v>0</v>
      </c>
      <c r="K10" s="80">
        <v>0</v>
      </c>
      <c r="L10" s="80">
        <v>0</v>
      </c>
      <c r="M10" s="93">
        <v>0</v>
      </c>
      <c r="N10" s="144">
        <v>0</v>
      </c>
      <c r="O10" s="81" t="str">
        <f>IFERROR(M10/L10,"-")</f>
        <v>-</v>
      </c>
      <c r="P10" s="80">
        <v>0</v>
      </c>
      <c r="Q10" s="80">
        <v>0</v>
      </c>
      <c r="R10" s="81" t="str">
        <f>IFERROR(P10/M10,"-")</f>
        <v>-</v>
      </c>
      <c r="S10" s="82" t="str">
        <f>IFERROR(H10/SUM(M10:M10),"-")</f>
        <v>-</v>
      </c>
      <c r="T10" s="83">
        <v>0</v>
      </c>
      <c r="U10" s="81" t="str">
        <f>IF(M10=0,"-",T10/M10)</f>
        <v>-</v>
      </c>
      <c r="V10" s="186"/>
      <c r="W10" s="187" t="str">
        <f>IFERROR(V10/M10,"-")</f>
        <v>-</v>
      </c>
      <c r="X10" s="187" t="str">
        <f>IFERROR(V10/T10,"-")</f>
        <v>-</v>
      </c>
      <c r="Y10" s="181">
        <f>SUM(V10:V10)-SUM(H10:H10)</f>
        <v>0</v>
      </c>
      <c r="Z10" s="85" t="str">
        <f>SUM(V10:V10)/SUM(H10:H10)</f>
        <v>0</v>
      </c>
      <c r="AA10" s="78"/>
      <c r="AB10" s="94"/>
      <c r="AC10" s="95" t="str">
        <f>IF(M10=0,"",IF(AB10=0,"",(AB10/M10)))</f>
        <v/>
      </c>
      <c r="AD10" s="94"/>
      <c r="AE10" s="96" t="str">
        <f>IFERROR(AD10/AB10,"-")</f>
        <v>-</v>
      </c>
      <c r="AF10" s="97"/>
      <c r="AG10" s="98" t="str">
        <f>IFERROR(AF10/AB10,"-")</f>
        <v>-</v>
      </c>
      <c r="AH10" s="99"/>
      <c r="AI10" s="99"/>
      <c r="AJ10" s="99"/>
      <c r="AK10" s="100"/>
      <c r="AL10" s="101" t="str">
        <f>IF(M10=0,"",IF(AK10=0,"",(AK10/M10)))</f>
        <v/>
      </c>
      <c r="AM10" s="100"/>
      <c r="AN10" s="102" t="str">
        <f>IFERROR(AM10/AK10,"-")</f>
        <v>-</v>
      </c>
      <c r="AO10" s="103"/>
      <c r="AP10" s="104" t="str">
        <f>IFERROR(AO10/AK10,"-")</f>
        <v>-</v>
      </c>
      <c r="AQ10" s="105"/>
      <c r="AR10" s="105"/>
      <c r="AS10" s="105"/>
      <c r="AT10" s="106"/>
      <c r="AU10" s="107" t="str">
        <f>IF(M10=0,"",IF(AW10=0,"",(AW10/M10)))</f>
        <v/>
      </c>
      <c r="AV10" s="106"/>
      <c r="AW10" s="108" t="str">
        <f>IFERROR(AY10/AW10,"-")</f>
        <v>-</v>
      </c>
      <c r="AX10" s="109"/>
      <c r="AY10" s="110" t="str">
        <f>IFERROR(BA10/AW10,"-")</f>
        <v>-</v>
      </c>
      <c r="AZ10" s="111"/>
      <c r="BA10" s="111"/>
      <c r="BB10" s="111"/>
      <c r="BC10" s="112"/>
      <c r="BD10" s="113" t="str">
        <f>IF(M10=0,"",IF(BC10=0,"",(BC10/M10)))</f>
        <v/>
      </c>
      <c r="BE10" s="112"/>
      <c r="BF10" s="114" t="str">
        <f>IFERROR(BE10/BC10,"-")</f>
        <v>-</v>
      </c>
      <c r="BG10" s="115"/>
      <c r="BH10" s="116" t="str">
        <f>IFERROR(BG10/BC10,"-")</f>
        <v>-</v>
      </c>
      <c r="BI10" s="117"/>
      <c r="BJ10" s="117"/>
      <c r="BK10" s="117"/>
      <c r="BL10" s="119"/>
      <c r="BM10" s="120" t="str">
        <f>IF(M10=0,"",IF(BK10=0,"",(BK10/M10)))</f>
        <v/>
      </c>
      <c r="BN10" s="121"/>
      <c r="BO10" s="122" t="str">
        <f>IFERROR(BN10/BK10,"-")</f>
        <v>-</v>
      </c>
      <c r="BP10" s="123"/>
      <c r="BQ10" s="124" t="str">
        <f>IFERROR(BP10/BK10,"-")</f>
        <v>-</v>
      </c>
      <c r="BR10" s="125"/>
      <c r="BS10" s="125"/>
      <c r="BT10" s="125"/>
      <c r="BU10" s="126"/>
      <c r="BV10" s="127" t="str">
        <f>IF(M10=0,"",IF(BU10=0,"",(BU10/M10)))</f>
        <v/>
      </c>
      <c r="BW10" s="128"/>
      <c r="BX10" s="129" t="str">
        <f>IFERROR(BW10/BU10,"-")</f>
        <v>-</v>
      </c>
      <c r="BY10" s="130"/>
      <c r="BZ10" s="131" t="str">
        <f>IFERROR(BY10/BU10,"-")</f>
        <v>-</v>
      </c>
      <c r="CA10" s="132"/>
      <c r="CB10" s="132"/>
      <c r="CC10" s="132"/>
      <c r="CD10" s="133"/>
      <c r="CE10" s="134" t="str">
        <f>IF(M10=0,"",IF(CD10=0,"",(CD10/M10)))</f>
        <v/>
      </c>
      <c r="CF10" s="135"/>
      <c r="CG10" s="136" t="str">
        <f>IFERROR(CF10/CD10,"-")</f>
        <v>-</v>
      </c>
      <c r="CH10" s="137"/>
      <c r="CI10" s="138" t="str">
        <f>IFERROR(CH10/CD10,"-")</f>
        <v>-</v>
      </c>
      <c r="CJ10" s="139"/>
      <c r="CK10" s="139"/>
      <c r="CL10" s="139"/>
      <c r="CM10" s="140">
        <v>0</v>
      </c>
      <c r="CN10" s="141"/>
      <c r="CO10" s="141"/>
      <c r="CP10" s="141"/>
      <c r="CQ10" s="142" t="str">
        <f>IF(AND(CO10=0,CP10=0),"",IF(AND(CO10&lt;=100000,CP10&lt;=100000),"",IF(CO10/CN10&gt;0.7,"男高",IF(CP10/CN10&gt;0.7,"女高",""))))</f>
        <v/>
      </c>
    </row>
    <row r="11" spans="1:97">
      <c r="A11" s="30"/>
      <c r="B11" s="86"/>
      <c r="C11" s="86"/>
      <c r="D11" s="87"/>
      <c r="E11" s="88"/>
      <c r="F11" s="89"/>
      <c r="G11" s="89"/>
      <c r="H11" s="182"/>
      <c r="I11" s="90"/>
      <c r="J11" s="34"/>
      <c r="K11" s="34"/>
      <c r="L11" s="31"/>
      <c r="M11" s="31"/>
      <c r="N11" s="31"/>
      <c r="O11" s="33"/>
      <c r="P11" s="33"/>
      <c r="Q11" s="31"/>
      <c r="R11" s="33"/>
      <c r="S11" s="25"/>
      <c r="T11" s="25"/>
      <c r="U11" s="25"/>
      <c r="V11" s="188"/>
      <c r="W11" s="188"/>
      <c r="X11" s="188"/>
      <c r="Y11" s="188"/>
      <c r="Z11" s="33"/>
      <c r="AA11" s="58"/>
      <c r="AB11" s="62"/>
      <c r="AC11" s="63"/>
      <c r="AD11" s="62"/>
      <c r="AE11" s="66"/>
      <c r="AF11" s="67"/>
      <c r="AG11" s="68"/>
      <c r="AH11" s="69"/>
      <c r="AI11" s="69"/>
      <c r="AJ11" s="69"/>
      <c r="AK11" s="62"/>
      <c r="AL11" s="63"/>
      <c r="AM11" s="62"/>
      <c r="AN11" s="66"/>
      <c r="AO11" s="67"/>
      <c r="AP11" s="68"/>
      <c r="AQ11" s="69"/>
      <c r="AR11" s="69"/>
      <c r="AS11" s="69"/>
      <c r="AT11" s="62"/>
      <c r="AU11" s="63"/>
      <c r="AV11" s="62"/>
      <c r="AW11" s="66"/>
      <c r="AX11" s="67"/>
      <c r="AY11" s="68"/>
      <c r="AZ11" s="69"/>
      <c r="BA11" s="69"/>
      <c r="BB11" s="69"/>
      <c r="BC11" s="62"/>
      <c r="BD11" s="63"/>
      <c r="BE11" s="62"/>
      <c r="BF11" s="66"/>
      <c r="BG11" s="67"/>
      <c r="BH11" s="68"/>
      <c r="BI11" s="69"/>
      <c r="BJ11" s="69"/>
      <c r="BK11" s="69"/>
      <c r="BL11" s="64"/>
      <c r="BM11" s="65"/>
      <c r="BN11" s="62"/>
      <c r="BO11" s="66"/>
      <c r="BP11" s="67"/>
      <c r="BQ11" s="68"/>
      <c r="BR11" s="69"/>
      <c r="BS11" s="69"/>
      <c r="BT11" s="69"/>
      <c r="BU11" s="64"/>
      <c r="BV11" s="65"/>
      <c r="BW11" s="62"/>
      <c r="BX11" s="66"/>
      <c r="BY11" s="67"/>
      <c r="BZ11" s="68"/>
      <c r="CA11" s="69"/>
      <c r="CB11" s="69"/>
      <c r="CC11" s="69"/>
      <c r="CD11" s="64"/>
      <c r="CE11" s="65"/>
      <c r="CF11" s="62"/>
      <c r="CG11" s="66"/>
      <c r="CH11" s="67"/>
      <c r="CI11" s="68"/>
      <c r="CJ11" s="69"/>
      <c r="CK11" s="69"/>
      <c r="CL11" s="69"/>
      <c r="CM11" s="70"/>
      <c r="CN11" s="67"/>
      <c r="CO11" s="67"/>
      <c r="CP11" s="67"/>
      <c r="CQ11" s="71"/>
    </row>
    <row r="12" spans="1:97">
      <c r="A12" s="30"/>
      <c r="B12" s="37"/>
      <c r="C12" s="37"/>
      <c r="D12" s="31"/>
      <c r="E12" s="31"/>
      <c r="F12" s="36"/>
      <c r="G12" s="74"/>
      <c r="H12" s="183"/>
      <c r="I12" s="34"/>
      <c r="J12" s="34"/>
      <c r="K12" s="34"/>
      <c r="L12" s="31"/>
      <c r="M12" s="31"/>
      <c r="N12" s="31"/>
      <c r="O12" s="33"/>
      <c r="P12" s="33"/>
      <c r="Q12" s="31"/>
      <c r="R12" s="33"/>
      <c r="S12" s="25"/>
      <c r="T12" s="25"/>
      <c r="U12" s="25"/>
      <c r="V12" s="188"/>
      <c r="W12" s="188"/>
      <c r="X12" s="188"/>
      <c r="Y12" s="188"/>
      <c r="Z12" s="33"/>
      <c r="AA12" s="60"/>
      <c r="AB12" s="62"/>
      <c r="AC12" s="63"/>
      <c r="AD12" s="62"/>
      <c r="AE12" s="66"/>
      <c r="AF12" s="67"/>
      <c r="AG12" s="68"/>
      <c r="AH12" s="69"/>
      <c r="AI12" s="69"/>
      <c r="AJ12" s="69"/>
      <c r="AK12" s="62"/>
      <c r="AL12" s="63"/>
      <c r="AM12" s="62"/>
      <c r="AN12" s="66"/>
      <c r="AO12" s="67"/>
      <c r="AP12" s="68"/>
      <c r="AQ12" s="69"/>
      <c r="AR12" s="69"/>
      <c r="AS12" s="69"/>
      <c r="AT12" s="62"/>
      <c r="AU12" s="63"/>
      <c r="AV12" s="62"/>
      <c r="AW12" s="66"/>
      <c r="AX12" s="67"/>
      <c r="AY12" s="68"/>
      <c r="AZ12" s="69"/>
      <c r="BA12" s="69"/>
      <c r="BB12" s="69"/>
      <c r="BC12" s="62"/>
      <c r="BD12" s="63"/>
      <c r="BE12" s="62"/>
      <c r="BF12" s="66"/>
      <c r="BG12" s="67"/>
      <c r="BH12" s="68"/>
      <c r="BI12" s="69"/>
      <c r="BJ12" s="69"/>
      <c r="BK12" s="69"/>
      <c r="BL12" s="64"/>
      <c r="BM12" s="65"/>
      <c r="BN12" s="62"/>
      <c r="BO12" s="66"/>
      <c r="BP12" s="67"/>
      <c r="BQ12" s="68"/>
      <c r="BR12" s="69"/>
      <c r="BS12" s="69"/>
      <c r="BT12" s="69"/>
      <c r="BU12" s="64"/>
      <c r="BV12" s="65"/>
      <c r="BW12" s="62"/>
      <c r="BX12" s="66"/>
      <c r="BY12" s="67"/>
      <c r="BZ12" s="68"/>
      <c r="CA12" s="69"/>
      <c r="CB12" s="69"/>
      <c r="CC12" s="69"/>
      <c r="CD12" s="64"/>
      <c r="CE12" s="65"/>
      <c r="CF12" s="62"/>
      <c r="CG12" s="66"/>
      <c r="CH12" s="67"/>
      <c r="CI12" s="68"/>
      <c r="CJ12" s="69"/>
      <c r="CK12" s="69"/>
      <c r="CL12" s="69"/>
      <c r="CM12" s="70"/>
      <c r="CN12" s="67"/>
      <c r="CO12" s="67"/>
      <c r="CP12" s="67"/>
      <c r="CQ12" s="71"/>
    </row>
    <row r="13" spans="1:97">
      <c r="A13" s="19" t="str">
        <f>Z13</f>
        <v>0</v>
      </c>
      <c r="B13" s="41"/>
      <c r="C13" s="41"/>
      <c r="D13" s="41"/>
      <c r="E13" s="41"/>
      <c r="F13" s="40" t="s">
        <v>85</v>
      </c>
      <c r="G13" s="40"/>
      <c r="H13" s="184"/>
      <c r="I13" s="45"/>
      <c r="J13" s="41">
        <f>SUM(J6:J12)</f>
        <v>932</v>
      </c>
      <c r="K13" s="41">
        <f>SUM(K6:K12)</f>
        <v>0</v>
      </c>
      <c r="L13" s="41">
        <f>SUM(L6:L12)</f>
        <v>6310</v>
      </c>
      <c r="M13" s="41">
        <f>SUM(M6:M12)</f>
        <v>372</v>
      </c>
      <c r="N13" s="41">
        <f>SUM(N6:N12)</f>
        <v>351</v>
      </c>
      <c r="O13" s="42">
        <f>IFERROR(M13/L13,"-")</f>
        <v>0.058954041204437</v>
      </c>
      <c r="P13" s="77">
        <f>SUM(P6:P12)</f>
        <v>5</v>
      </c>
      <c r="Q13" s="77">
        <f>SUM(Q6:Q12)</f>
        <v>49</v>
      </c>
      <c r="R13" s="42">
        <f>IFERROR(P13/M13,"-")</f>
        <v>0.013440860215054</v>
      </c>
      <c r="S13" s="43">
        <f>IFERROR(H13/M13,"-")</f>
        <v>0</v>
      </c>
      <c r="T13" s="44">
        <f>SUM(T6:T12)</f>
        <v>9</v>
      </c>
      <c r="U13" s="42">
        <f>IFERROR(T13/M13,"-")</f>
        <v>0.024193548387097</v>
      </c>
      <c r="V13" s="184">
        <f>SUM(V6:V12)</f>
        <v>129000</v>
      </c>
      <c r="W13" s="184">
        <f>IFERROR(V13/M13,"-")</f>
        <v>346.77419354839</v>
      </c>
      <c r="X13" s="184">
        <f>IFERROR(V13/T13,"-")</f>
        <v>14333.333333333</v>
      </c>
      <c r="Y13" s="184">
        <f>V13-H13</f>
        <v>129000</v>
      </c>
      <c r="Z13" s="46" t="str">
        <f>V13/H13</f>
        <v>0</v>
      </c>
      <c r="AA13" s="59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  <mergeCell ref="A8:A8"/>
    <mergeCell ref="H8:H8"/>
    <mergeCell ref="I8:I8"/>
    <mergeCell ref="S8:S8"/>
    <mergeCell ref="Y8:Y8"/>
    <mergeCell ref="Z8:Z8"/>
    <mergeCell ref="A9:A9"/>
    <mergeCell ref="H9:H9"/>
    <mergeCell ref="I9:I9"/>
    <mergeCell ref="S9:S9"/>
    <mergeCell ref="Y9:Y9"/>
    <mergeCell ref="Z9:Z9"/>
    <mergeCell ref="A10:A10"/>
    <mergeCell ref="H10:H10"/>
    <mergeCell ref="I10:I10"/>
    <mergeCell ref="S10:S10"/>
    <mergeCell ref="Y10:Y10"/>
    <mergeCell ref="Z10:Z10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86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69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>
        <f>X6</f>
        <v>2.8300930758704</v>
      </c>
      <c r="B6" s="189" t="s">
        <v>87</v>
      </c>
      <c r="C6" s="189" t="s">
        <v>88</v>
      </c>
      <c r="D6" s="189"/>
      <c r="E6" s="189"/>
      <c r="F6" s="89" t="s">
        <v>89</v>
      </c>
      <c r="G6" s="89" t="s">
        <v>90</v>
      </c>
      <c r="H6" s="181">
        <v>4854964</v>
      </c>
      <c r="I6" s="80">
        <v>4862</v>
      </c>
      <c r="J6" s="80">
        <v>0</v>
      </c>
      <c r="K6" s="80">
        <v>283127</v>
      </c>
      <c r="L6" s="93">
        <v>1836</v>
      </c>
      <c r="M6" s="81">
        <f>IFERROR(L6/K6,"-")</f>
        <v>0.0064847224037269</v>
      </c>
      <c r="N6" s="80">
        <v>82</v>
      </c>
      <c r="O6" s="80">
        <v>589</v>
      </c>
      <c r="P6" s="81">
        <f>IFERROR(N6/(L6),"-")</f>
        <v>0.044662309368192</v>
      </c>
      <c r="Q6" s="82">
        <f>IFERROR(H6/SUM(L6:L6),"-")</f>
        <v>2644.3159041394</v>
      </c>
      <c r="R6" s="83">
        <v>235</v>
      </c>
      <c r="S6" s="81">
        <f>IF(L6=0,"-",R6/L6)</f>
        <v>0.12799564270153</v>
      </c>
      <c r="T6" s="186">
        <v>13740000</v>
      </c>
      <c r="U6" s="187">
        <f>IFERROR(T6/L6,"-")</f>
        <v>7483.660130719</v>
      </c>
      <c r="V6" s="187">
        <f>IFERROR(T6/R6,"-")</f>
        <v>58468.085106383</v>
      </c>
      <c r="W6" s="181">
        <f>SUM(T6:T6)-SUM(H6:H6)</f>
        <v>8885036</v>
      </c>
      <c r="X6" s="85">
        <f>SUM(T6:T6)/SUM(H6:H6)</f>
        <v>2.8300930758704</v>
      </c>
      <c r="Y6" s="78"/>
      <c r="Z6" s="94">
        <v>20</v>
      </c>
      <c r="AA6" s="95">
        <f>IF(L6=0,"",IF(Z6=0,"",(Z6/L6)))</f>
        <v>0.010893246187364</v>
      </c>
      <c r="AB6" s="94"/>
      <c r="AC6" s="96">
        <f>IFERROR(AB6/Z6,"-")</f>
        <v>0</v>
      </c>
      <c r="AD6" s="97"/>
      <c r="AE6" s="98">
        <f>IFERROR(AD6/Z6,"-")</f>
        <v>0</v>
      </c>
      <c r="AF6" s="99"/>
      <c r="AG6" s="99"/>
      <c r="AH6" s="99"/>
      <c r="AI6" s="100">
        <v>3</v>
      </c>
      <c r="AJ6" s="101">
        <f>IF(L6=0,"",IF(AI6=0,"",(AI6/L6)))</f>
        <v>0.0016339869281046</v>
      </c>
      <c r="AK6" s="100"/>
      <c r="AL6" s="102">
        <f>IFERROR(AK6/AI6,"-")</f>
        <v>0</v>
      </c>
      <c r="AM6" s="103"/>
      <c r="AN6" s="104">
        <f>IFERROR(AM6/AI6,"-")</f>
        <v>0</v>
      </c>
      <c r="AO6" s="105"/>
      <c r="AP6" s="105"/>
      <c r="AQ6" s="105"/>
      <c r="AR6" s="106">
        <v>4</v>
      </c>
      <c r="AS6" s="107">
        <f>IF(L6=0,"",IF(AR6=0,"",(AR6/L6)))</f>
        <v>0.0021786492374728</v>
      </c>
      <c r="AT6" s="106"/>
      <c r="AU6" s="108">
        <f>IFERROR(AT6/AR6,"-")</f>
        <v>0</v>
      </c>
      <c r="AV6" s="109"/>
      <c r="AW6" s="110">
        <f>IFERROR(AV6/AR6,"-")</f>
        <v>0</v>
      </c>
      <c r="AX6" s="111"/>
      <c r="AY6" s="111"/>
      <c r="AZ6" s="111"/>
      <c r="BA6" s="112">
        <v>55</v>
      </c>
      <c r="BB6" s="113">
        <f>IF(L6=0,"",IF(BA6=0,"",(BA6/L6)))</f>
        <v>0.029956427015251</v>
      </c>
      <c r="BC6" s="112">
        <v>3</v>
      </c>
      <c r="BD6" s="114">
        <f>IFERROR(BC6/BA6,"-")</f>
        <v>0.054545454545455</v>
      </c>
      <c r="BE6" s="115">
        <v>14000</v>
      </c>
      <c r="BF6" s="116">
        <f>IFERROR(BE6/BA6,"-")</f>
        <v>254.54545454545</v>
      </c>
      <c r="BG6" s="117">
        <v>2</v>
      </c>
      <c r="BH6" s="117">
        <v>1</v>
      </c>
      <c r="BI6" s="117"/>
      <c r="BJ6" s="119">
        <v>995</v>
      </c>
      <c r="BK6" s="120">
        <f>IF(L6=0,"",IF(BJ6=0,"",(BJ6/L6)))</f>
        <v>0.54193899782135</v>
      </c>
      <c r="BL6" s="121">
        <v>120</v>
      </c>
      <c r="BM6" s="122">
        <f>IFERROR(BL6/BJ6,"-")</f>
        <v>0.12060301507538</v>
      </c>
      <c r="BN6" s="123">
        <v>6932000</v>
      </c>
      <c r="BO6" s="124">
        <f>IFERROR(BN6/BJ6,"-")</f>
        <v>6966.8341708543</v>
      </c>
      <c r="BP6" s="125">
        <v>52</v>
      </c>
      <c r="BQ6" s="125">
        <v>11</v>
      </c>
      <c r="BR6" s="125">
        <v>57</v>
      </c>
      <c r="BS6" s="126">
        <v>641</v>
      </c>
      <c r="BT6" s="127">
        <f>IF(L6=0,"",IF(BS6=0,"",(BS6/L6)))</f>
        <v>0.34912854030501</v>
      </c>
      <c r="BU6" s="128">
        <v>88</v>
      </c>
      <c r="BV6" s="129">
        <f>IFERROR(BU6/BS6,"-")</f>
        <v>0.13728549141966</v>
      </c>
      <c r="BW6" s="130">
        <v>5001000</v>
      </c>
      <c r="BX6" s="131">
        <f>IFERROR(BW6/BS6,"-")</f>
        <v>7801.872074883</v>
      </c>
      <c r="BY6" s="132">
        <v>30</v>
      </c>
      <c r="BZ6" s="132">
        <v>9</v>
      </c>
      <c r="CA6" s="132">
        <v>49</v>
      </c>
      <c r="CB6" s="133">
        <v>118</v>
      </c>
      <c r="CC6" s="134">
        <f>IF(L6=0,"",IF(CB6=0,"",(CB6/L6)))</f>
        <v>0.064270152505447</v>
      </c>
      <c r="CD6" s="135">
        <v>24</v>
      </c>
      <c r="CE6" s="136">
        <f>IFERROR(CD6/CB6,"-")</f>
        <v>0.20338983050847</v>
      </c>
      <c r="CF6" s="137">
        <v>1793000</v>
      </c>
      <c r="CG6" s="138">
        <f>IFERROR(CF6/CB6,"-")</f>
        <v>15194.915254237</v>
      </c>
      <c r="CH6" s="139">
        <v>7</v>
      </c>
      <c r="CI6" s="139">
        <v>3</v>
      </c>
      <c r="CJ6" s="139">
        <v>14</v>
      </c>
      <c r="CK6" s="140">
        <v>235</v>
      </c>
      <c r="CL6" s="141">
        <v>13740000</v>
      </c>
      <c r="CM6" s="141">
        <v>1270000</v>
      </c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 t="str">
        <f>X7</f>
        <v>0</v>
      </c>
      <c r="B7" s="189" t="s">
        <v>91</v>
      </c>
      <c r="C7" s="189" t="s">
        <v>88</v>
      </c>
      <c r="D7" s="189"/>
      <c r="E7" s="189"/>
      <c r="F7" s="89" t="s">
        <v>92</v>
      </c>
      <c r="G7" s="89" t="s">
        <v>90</v>
      </c>
      <c r="H7" s="181">
        <v>0</v>
      </c>
      <c r="I7" s="80">
        <v>0</v>
      </c>
      <c r="J7" s="80">
        <v>0</v>
      </c>
      <c r="K7" s="80">
        <v>5</v>
      </c>
      <c r="L7" s="93">
        <v>0</v>
      </c>
      <c r="M7" s="81">
        <f>IFERROR(L7/K7,"-")</f>
        <v>0</v>
      </c>
      <c r="N7" s="80">
        <v>0</v>
      </c>
      <c r="O7" s="80">
        <v>0</v>
      </c>
      <c r="P7" s="81" t="str">
        <f>IFERROR(N7/(L7),"-")</f>
        <v>-</v>
      </c>
      <c r="Q7" s="82" t="str">
        <f>IFERROR(H7/SUM(L7:L7),"-")</f>
        <v>-</v>
      </c>
      <c r="R7" s="83">
        <v>0</v>
      </c>
      <c r="S7" s="81" t="str">
        <f>IF(L7=0,"-",R7/L7)</f>
        <v>-</v>
      </c>
      <c r="T7" s="186"/>
      <c r="U7" s="187" t="str">
        <f>IFERROR(T7/L7,"-")</f>
        <v>-</v>
      </c>
      <c r="V7" s="187" t="str">
        <f>IFERROR(T7/R7,"-")</f>
        <v>-</v>
      </c>
      <c r="W7" s="181">
        <f>SUM(T7:T7)-SUM(H7:H7)</f>
        <v>0</v>
      </c>
      <c r="X7" s="85" t="str">
        <f>SUM(T7:T7)/SUM(H7:H7)</f>
        <v>0</v>
      </c>
      <c r="Y7" s="78"/>
      <c r="Z7" s="94"/>
      <c r="AA7" s="95" t="str">
        <f>IF(L7=0,"",IF(Z7=0,"",(Z7/L7)))</f>
        <v/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 t="str">
        <f>IF(L7=0,"",IF(AI7=0,"",(AI7/L7)))</f>
        <v/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/>
      <c r="AS7" s="107" t="str">
        <f>IF(L7=0,"",IF(AR7=0,"",(AR7/L7)))</f>
        <v/>
      </c>
      <c r="AT7" s="106"/>
      <c r="AU7" s="108" t="str">
        <f>IFERROR(AT7/AR7,"-")</f>
        <v>-</v>
      </c>
      <c r="AV7" s="109"/>
      <c r="AW7" s="110" t="str">
        <f>IFERROR(AV7/AR7,"-")</f>
        <v>-</v>
      </c>
      <c r="AX7" s="111"/>
      <c r="AY7" s="111"/>
      <c r="AZ7" s="111"/>
      <c r="BA7" s="112"/>
      <c r="BB7" s="113" t="str">
        <f>IF(L7=0,"",IF(BA7=0,"",(BA7/L7)))</f>
        <v/>
      </c>
      <c r="BC7" s="112"/>
      <c r="BD7" s="114" t="str">
        <f>IFERROR(BC7/BA7,"-")</f>
        <v>-</v>
      </c>
      <c r="BE7" s="115"/>
      <c r="BF7" s="116" t="str">
        <f>IFERROR(BE7/BA7,"-")</f>
        <v>-</v>
      </c>
      <c r="BG7" s="117"/>
      <c r="BH7" s="117"/>
      <c r="BI7" s="117"/>
      <c r="BJ7" s="119"/>
      <c r="BK7" s="120" t="str">
        <f>IF(L7=0,"",IF(BJ7=0,"",(BJ7/L7)))</f>
        <v/>
      </c>
      <c r="BL7" s="121"/>
      <c r="BM7" s="122" t="str">
        <f>IFERROR(BL7/BJ7,"-")</f>
        <v>-</v>
      </c>
      <c r="BN7" s="123"/>
      <c r="BO7" s="124" t="str">
        <f>IFERROR(BN7/BJ7,"-")</f>
        <v>-</v>
      </c>
      <c r="BP7" s="125"/>
      <c r="BQ7" s="125"/>
      <c r="BR7" s="125"/>
      <c r="BS7" s="126"/>
      <c r="BT7" s="127" t="str">
        <f>IF(L7=0,"",IF(BS7=0,"",(BS7/L7)))</f>
        <v/>
      </c>
      <c r="BU7" s="128"/>
      <c r="BV7" s="129" t="str">
        <f>IFERROR(BU7/BS7,"-")</f>
        <v>-</v>
      </c>
      <c r="BW7" s="130"/>
      <c r="BX7" s="131" t="str">
        <f>IFERROR(BW7/BS7,"-")</f>
        <v>-</v>
      </c>
      <c r="BY7" s="132"/>
      <c r="BZ7" s="132"/>
      <c r="CA7" s="132"/>
      <c r="CB7" s="133"/>
      <c r="CC7" s="134" t="str">
        <f>IF(L7=0,"",IF(CB7=0,"",(CB7/L7)))</f>
        <v/>
      </c>
      <c r="CD7" s="135"/>
      <c r="CE7" s="136" t="str">
        <f>IFERROR(CD7/CB7,"-")</f>
        <v>-</v>
      </c>
      <c r="CF7" s="137"/>
      <c r="CG7" s="138" t="str">
        <f>IFERROR(CF7/CB7,"-")</f>
        <v>-</v>
      </c>
      <c r="CH7" s="139"/>
      <c r="CI7" s="139"/>
      <c r="CJ7" s="139"/>
      <c r="CK7" s="140">
        <v>0</v>
      </c>
      <c r="CL7" s="141"/>
      <c r="CM7" s="141"/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1.1563757340055</v>
      </c>
      <c r="B8" s="189" t="s">
        <v>93</v>
      </c>
      <c r="C8" s="189" t="s">
        <v>88</v>
      </c>
      <c r="D8" s="189"/>
      <c r="E8" s="189"/>
      <c r="F8" s="89" t="s">
        <v>94</v>
      </c>
      <c r="G8" s="89" t="s">
        <v>90</v>
      </c>
      <c r="H8" s="181">
        <v>2916872</v>
      </c>
      <c r="I8" s="80">
        <v>2681</v>
      </c>
      <c r="J8" s="80">
        <v>0</v>
      </c>
      <c r="K8" s="80">
        <v>45504</v>
      </c>
      <c r="L8" s="93">
        <v>1216</v>
      </c>
      <c r="M8" s="81">
        <f>IFERROR(L8/K8,"-")</f>
        <v>0.026722925457103</v>
      </c>
      <c r="N8" s="80">
        <v>40</v>
      </c>
      <c r="O8" s="80">
        <v>446</v>
      </c>
      <c r="P8" s="81">
        <f>IFERROR(N8/(L8),"-")</f>
        <v>0.032894736842105</v>
      </c>
      <c r="Q8" s="82">
        <f>IFERROR(H8/SUM(L8:L8),"-")</f>
        <v>2398.7434210526</v>
      </c>
      <c r="R8" s="83">
        <v>99</v>
      </c>
      <c r="S8" s="81">
        <f>IF(L8=0,"-",R8/L8)</f>
        <v>0.081414473684211</v>
      </c>
      <c r="T8" s="186">
        <v>3373000</v>
      </c>
      <c r="U8" s="187">
        <f>IFERROR(T8/L8,"-")</f>
        <v>2773.8486842105</v>
      </c>
      <c r="V8" s="187">
        <f>IFERROR(T8/R8,"-")</f>
        <v>34070.707070707</v>
      </c>
      <c r="W8" s="181">
        <f>SUM(T8:T8)-SUM(H8:H8)</f>
        <v>456128</v>
      </c>
      <c r="X8" s="85">
        <f>SUM(T8:T8)/SUM(H8:H8)</f>
        <v>1.1563757340055</v>
      </c>
      <c r="Y8" s="78"/>
      <c r="Z8" s="94">
        <v>67</v>
      </c>
      <c r="AA8" s="95">
        <f>IF(L8=0,"",IF(Z8=0,"",(Z8/L8)))</f>
        <v>0.055098684210526</v>
      </c>
      <c r="AB8" s="94"/>
      <c r="AC8" s="96">
        <f>IFERROR(AB8/Z8,"-")</f>
        <v>0</v>
      </c>
      <c r="AD8" s="97"/>
      <c r="AE8" s="98">
        <f>IFERROR(AD8/Z8,"-")</f>
        <v>0</v>
      </c>
      <c r="AF8" s="99"/>
      <c r="AG8" s="99"/>
      <c r="AH8" s="99"/>
      <c r="AI8" s="100">
        <v>172</v>
      </c>
      <c r="AJ8" s="101">
        <f>IF(L8=0,"",IF(AI8=0,"",(AI8/L8)))</f>
        <v>0.14144736842105</v>
      </c>
      <c r="AK8" s="100">
        <v>1</v>
      </c>
      <c r="AL8" s="102">
        <f>IFERROR(AK8/AI8,"-")</f>
        <v>0.0058139534883721</v>
      </c>
      <c r="AM8" s="103">
        <v>3000</v>
      </c>
      <c r="AN8" s="104">
        <f>IFERROR(AM8/AI8,"-")</f>
        <v>17.441860465116</v>
      </c>
      <c r="AO8" s="105">
        <v>1</v>
      </c>
      <c r="AP8" s="105"/>
      <c r="AQ8" s="105"/>
      <c r="AR8" s="106">
        <v>142</v>
      </c>
      <c r="AS8" s="107">
        <f>IF(L8=0,"",IF(AR8=0,"",(AR8/L8)))</f>
        <v>0.11677631578947</v>
      </c>
      <c r="AT8" s="106">
        <v>5</v>
      </c>
      <c r="AU8" s="108">
        <f>IFERROR(AT8/AR8,"-")</f>
        <v>0.035211267605634</v>
      </c>
      <c r="AV8" s="109">
        <v>36000</v>
      </c>
      <c r="AW8" s="110">
        <f>IFERROR(AV8/AR8,"-")</f>
        <v>253.52112676056</v>
      </c>
      <c r="AX8" s="111">
        <v>4</v>
      </c>
      <c r="AY8" s="111"/>
      <c r="AZ8" s="111">
        <v>1</v>
      </c>
      <c r="BA8" s="112">
        <v>284</v>
      </c>
      <c r="BB8" s="113">
        <f>IF(L8=0,"",IF(BA8=0,"",(BA8/L8)))</f>
        <v>0.23355263157895</v>
      </c>
      <c r="BC8" s="112">
        <v>15</v>
      </c>
      <c r="BD8" s="114">
        <f>IFERROR(BC8/BA8,"-")</f>
        <v>0.052816901408451</v>
      </c>
      <c r="BE8" s="115">
        <v>533000</v>
      </c>
      <c r="BF8" s="116">
        <f>IFERROR(BE8/BA8,"-")</f>
        <v>1876.7605633803</v>
      </c>
      <c r="BG8" s="117">
        <v>7</v>
      </c>
      <c r="BH8" s="117">
        <v>1</v>
      </c>
      <c r="BI8" s="117">
        <v>7</v>
      </c>
      <c r="BJ8" s="119">
        <v>350</v>
      </c>
      <c r="BK8" s="120">
        <f>IF(L8=0,"",IF(BJ8=0,"",(BJ8/L8)))</f>
        <v>0.28782894736842</v>
      </c>
      <c r="BL8" s="121">
        <v>35</v>
      </c>
      <c r="BM8" s="122">
        <f>IFERROR(BL8/BJ8,"-")</f>
        <v>0.1</v>
      </c>
      <c r="BN8" s="123">
        <v>1035000</v>
      </c>
      <c r="BO8" s="124">
        <f>IFERROR(BN8/BJ8,"-")</f>
        <v>2957.1428571429</v>
      </c>
      <c r="BP8" s="125">
        <v>17</v>
      </c>
      <c r="BQ8" s="125">
        <v>6</v>
      </c>
      <c r="BR8" s="125">
        <v>12</v>
      </c>
      <c r="BS8" s="126">
        <v>162</v>
      </c>
      <c r="BT8" s="127">
        <f>IF(L8=0,"",IF(BS8=0,"",(BS8/L8)))</f>
        <v>0.13322368421053</v>
      </c>
      <c r="BU8" s="128">
        <v>35</v>
      </c>
      <c r="BV8" s="129">
        <f>IFERROR(BU8/BS8,"-")</f>
        <v>0.21604938271605</v>
      </c>
      <c r="BW8" s="130">
        <v>1709000</v>
      </c>
      <c r="BX8" s="131">
        <f>IFERROR(BW8/BS8,"-")</f>
        <v>10549.382716049</v>
      </c>
      <c r="BY8" s="132">
        <v>11</v>
      </c>
      <c r="BZ8" s="132">
        <v>3</v>
      </c>
      <c r="CA8" s="132">
        <v>21</v>
      </c>
      <c r="CB8" s="133">
        <v>39</v>
      </c>
      <c r="CC8" s="134">
        <f>IF(L8=0,"",IF(CB8=0,"",(CB8/L8)))</f>
        <v>0.032072368421053</v>
      </c>
      <c r="CD8" s="135">
        <v>8</v>
      </c>
      <c r="CE8" s="136">
        <f>IFERROR(CD8/CB8,"-")</f>
        <v>0.20512820512821</v>
      </c>
      <c r="CF8" s="137">
        <v>57000</v>
      </c>
      <c r="CG8" s="138">
        <f>IFERROR(CF8/CB8,"-")</f>
        <v>1461.5384615385</v>
      </c>
      <c r="CH8" s="139">
        <v>4</v>
      </c>
      <c r="CI8" s="139">
        <v>3</v>
      </c>
      <c r="CJ8" s="139">
        <v>1</v>
      </c>
      <c r="CK8" s="140">
        <v>99</v>
      </c>
      <c r="CL8" s="141">
        <v>3373000</v>
      </c>
      <c r="CM8" s="141">
        <v>780000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30"/>
      <c r="B9" s="86"/>
      <c r="C9" s="86"/>
      <c r="D9" s="87"/>
      <c r="E9" s="88"/>
      <c r="F9" s="89"/>
      <c r="G9" s="89"/>
      <c r="H9" s="182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8"/>
      <c r="U9" s="188"/>
      <c r="V9" s="188"/>
      <c r="W9" s="188"/>
      <c r="X9" s="33"/>
      <c r="Y9" s="58"/>
      <c r="Z9" s="62"/>
      <c r="AA9" s="63"/>
      <c r="AB9" s="62"/>
      <c r="AC9" s="66"/>
      <c r="AD9" s="67"/>
      <c r="AE9" s="68"/>
      <c r="AF9" s="69"/>
      <c r="AG9" s="69"/>
      <c r="AH9" s="69"/>
      <c r="AI9" s="62"/>
      <c r="AJ9" s="63"/>
      <c r="AK9" s="62"/>
      <c r="AL9" s="66"/>
      <c r="AM9" s="67"/>
      <c r="AN9" s="68"/>
      <c r="AO9" s="69"/>
      <c r="AP9" s="69"/>
      <c r="AQ9" s="69"/>
      <c r="AR9" s="62"/>
      <c r="AS9" s="63"/>
      <c r="AT9" s="62"/>
      <c r="AU9" s="66"/>
      <c r="AV9" s="67"/>
      <c r="AW9" s="68"/>
      <c r="AX9" s="69"/>
      <c r="AY9" s="69"/>
      <c r="AZ9" s="69"/>
      <c r="BA9" s="62"/>
      <c r="BB9" s="63"/>
      <c r="BC9" s="62"/>
      <c r="BD9" s="66"/>
      <c r="BE9" s="67"/>
      <c r="BF9" s="68"/>
      <c r="BG9" s="69"/>
      <c r="BH9" s="69"/>
      <c r="BI9" s="69"/>
      <c r="BJ9" s="64"/>
      <c r="BK9" s="65"/>
      <c r="BL9" s="62"/>
      <c r="BM9" s="66"/>
      <c r="BN9" s="67"/>
      <c r="BO9" s="68"/>
      <c r="BP9" s="69"/>
      <c r="BQ9" s="69"/>
      <c r="BR9" s="69"/>
      <c r="BS9" s="64"/>
      <c r="BT9" s="65"/>
      <c r="BU9" s="62"/>
      <c r="BV9" s="66"/>
      <c r="BW9" s="67"/>
      <c r="BX9" s="68"/>
      <c r="BY9" s="69"/>
      <c r="BZ9" s="69"/>
      <c r="CA9" s="69"/>
      <c r="CB9" s="64"/>
      <c r="CC9" s="65"/>
      <c r="CD9" s="62"/>
      <c r="CE9" s="66"/>
      <c r="CF9" s="67"/>
      <c r="CG9" s="68"/>
      <c r="CH9" s="69"/>
      <c r="CI9" s="69"/>
      <c r="CJ9" s="69"/>
      <c r="CK9" s="70"/>
      <c r="CL9" s="67"/>
      <c r="CM9" s="67"/>
      <c r="CN9" s="67"/>
      <c r="CO9" s="71"/>
    </row>
    <row r="10" spans="1:95">
      <c r="A10" s="30"/>
      <c r="B10" s="37"/>
      <c r="C10" s="37"/>
      <c r="D10" s="31"/>
      <c r="E10" s="31"/>
      <c r="F10" s="36"/>
      <c r="G10" s="74"/>
      <c r="H10" s="183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8"/>
      <c r="U10" s="188"/>
      <c r="V10" s="188"/>
      <c r="W10" s="188"/>
      <c r="X10" s="33"/>
      <c r="Y10" s="60"/>
      <c r="Z10" s="62"/>
      <c r="AA10" s="63"/>
      <c r="AB10" s="62"/>
      <c r="AC10" s="66"/>
      <c r="AD10" s="67"/>
      <c r="AE10" s="68"/>
      <c r="AF10" s="69"/>
      <c r="AG10" s="69"/>
      <c r="AH10" s="69"/>
      <c r="AI10" s="62"/>
      <c r="AJ10" s="63"/>
      <c r="AK10" s="62"/>
      <c r="AL10" s="66"/>
      <c r="AM10" s="67"/>
      <c r="AN10" s="68"/>
      <c r="AO10" s="69"/>
      <c r="AP10" s="69"/>
      <c r="AQ10" s="69"/>
      <c r="AR10" s="62"/>
      <c r="AS10" s="63"/>
      <c r="AT10" s="62"/>
      <c r="AU10" s="66"/>
      <c r="AV10" s="67"/>
      <c r="AW10" s="68"/>
      <c r="AX10" s="69"/>
      <c r="AY10" s="69"/>
      <c r="AZ10" s="69"/>
      <c r="BA10" s="62"/>
      <c r="BB10" s="63"/>
      <c r="BC10" s="62"/>
      <c r="BD10" s="66"/>
      <c r="BE10" s="67"/>
      <c r="BF10" s="68"/>
      <c r="BG10" s="69"/>
      <c r="BH10" s="69"/>
      <c r="BI10" s="69"/>
      <c r="BJ10" s="64"/>
      <c r="BK10" s="65"/>
      <c r="BL10" s="62"/>
      <c r="BM10" s="66"/>
      <c r="BN10" s="67"/>
      <c r="BO10" s="68"/>
      <c r="BP10" s="69"/>
      <c r="BQ10" s="69"/>
      <c r="BR10" s="69"/>
      <c r="BS10" s="64"/>
      <c r="BT10" s="65"/>
      <c r="BU10" s="62"/>
      <c r="BV10" s="66"/>
      <c r="BW10" s="67"/>
      <c r="BX10" s="68"/>
      <c r="BY10" s="69"/>
      <c r="BZ10" s="69"/>
      <c r="CA10" s="69"/>
      <c r="CB10" s="64"/>
      <c r="CC10" s="65"/>
      <c r="CD10" s="62"/>
      <c r="CE10" s="66"/>
      <c r="CF10" s="67"/>
      <c r="CG10" s="68"/>
      <c r="CH10" s="69"/>
      <c r="CI10" s="69"/>
      <c r="CJ10" s="69"/>
      <c r="CK10" s="70"/>
      <c r="CL10" s="67"/>
      <c r="CM10" s="67"/>
      <c r="CN10" s="67"/>
      <c r="CO10" s="71"/>
    </row>
    <row r="11" spans="1:95">
      <c r="A11" s="19">
        <f>Z11</f>
        <v/>
      </c>
      <c r="B11" s="41"/>
      <c r="C11" s="41"/>
      <c r="D11" s="41"/>
      <c r="E11" s="41"/>
      <c r="F11" s="40" t="s">
        <v>95</v>
      </c>
      <c r="G11" s="40"/>
      <c r="H11" s="184"/>
      <c r="I11" s="41">
        <f>SUM(I6:I10)</f>
        <v>7543</v>
      </c>
      <c r="J11" s="41">
        <f>SUM(J6:J10)</f>
        <v>0</v>
      </c>
      <c r="K11" s="41">
        <f>SUM(K6:K10)</f>
        <v>328636</v>
      </c>
      <c r="L11" s="41">
        <f>SUM(L6:L10)</f>
        <v>3052</v>
      </c>
      <c r="M11" s="42">
        <f>IFERROR(L11/K11,"-")</f>
        <v>0.0092868705802164</v>
      </c>
      <c r="N11" s="77">
        <f>SUM(N6:N10)</f>
        <v>122</v>
      </c>
      <c r="O11" s="77">
        <f>SUM(O6:O10)</f>
        <v>1035</v>
      </c>
      <c r="P11" s="42">
        <f>IFERROR(N11/L11,"-")</f>
        <v>0.03997378768021</v>
      </c>
      <c r="Q11" s="43">
        <f>IFERROR(H11/L11,"-")</f>
        <v>0</v>
      </c>
      <c r="R11" s="44">
        <f>SUM(R6:R10)</f>
        <v>334</v>
      </c>
      <c r="S11" s="42">
        <f>IFERROR(R11/L11,"-")</f>
        <v>0.10943643512451</v>
      </c>
      <c r="T11" s="184">
        <f>SUM(T6:T10)</f>
        <v>17113000</v>
      </c>
      <c r="U11" s="184">
        <f>IFERROR(T11/L11,"-")</f>
        <v>5607.1428571429</v>
      </c>
      <c r="V11" s="184">
        <f>IFERROR(T11/R11,"-")</f>
        <v>51236.526946108</v>
      </c>
      <c r="W11" s="184">
        <f>T11-H11</f>
        <v>17113000</v>
      </c>
      <c r="X11" s="46" t="str">
        <f>T11/H11</f>
        <v>0</v>
      </c>
      <c r="Y11" s="59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