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VD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<sst xmlns="http://schemas.openxmlformats.org/spreadsheetml/2006/main" uniqueCount="79">
  <si>
    <t>09月</t>
  </si>
  <si>
    <t>パートナー</t>
  </si>
  <si>
    <t>最終更新日</t>
  </si>
  <si>
    <t>12月30日</t>
  </si>
  <si>
    <t>年齢分布（才）</t>
  </si>
  <si>
    <t>入金者
合計</t>
  </si>
  <si>
    <t>課金額計</t>
  </si>
  <si>
    <t>高額check</t>
  </si>
  <si>
    <t>●DVD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</si>
  <si>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</si>
  <si>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</si>
  <si>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</si>
  <si>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</si>
  <si>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</si>
  <si>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</si>
  <si>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</si>
  <si>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</si>
  <si>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</si>
  <si>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</si>
  <si>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</si>
  <si>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</si>
  <si>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</si>
  <si>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</si>
  <si>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</si>
  <si>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</si>
  <si>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</si>
  <si>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</si>
  <si>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</si>
  <si>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</si>
  <si>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</si>
  <si>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</si>
  <si>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</si>
  <si>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</si>
  <si>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</si>
  <si>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</si>
  <si>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</si>
  <si>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</si>
  <si>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</si>
  <si>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</si>
  <si>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</si>
  <si>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</si>
  <si>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</si>
  <si>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</si>
  <si>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</si>
  <si>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</si>
  <si>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</si>
  <si>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</si>
  <si>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</si>
  <si>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</si>
  <si>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</si>
  <si>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</si>
  <si>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</si>
  <si>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</si>
  <si>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</si>
  <si>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</si>
  <si>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</si>
  <si>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</si>
  <si>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vm071</t>
  </si>
  <si>
    <t>アドライヴ</t>
  </si>
  <si>
    <t>楽楽出版</t>
  </si>
  <si>
    <t>DVDパス_空電説明</t>
  </si>
  <si>
    <t>lp01</t>
  </si>
  <si>
    <t>EXCITING MAX!SPECIAL</t>
  </si>
  <si>
    <t>DVD袋裏1C+コンテンツ枠</t>
  </si>
  <si>
    <t>9月11日(土)</t>
  </si>
  <si>
    <t>vm072</t>
  </si>
  <si>
    <t>空電</t>
  </si>
  <si>
    <t>DVD TOTAL</t>
  </si>
  <si>
    <t>●リスティング 広告</t>
  </si>
  <si>
    <t>UA</t>
  </si>
  <si>
    <t>ydi</t>
  </si>
  <si>
    <t>ADIT</t>
  </si>
  <si>
    <t>YDN（インフィード）</t>
  </si>
  <si>
    <t>9/1～9/30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</si>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</sst>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0.16756756756757</v>
      </c>
      <c r="B6" s="184" t="s">
        <v>57</v>
      </c>
      <c r="C6" s="184" t="s">
        <v>58</v>
      </c>
      <c r="D6" s="184" t="s">
        <v>59</v>
      </c>
      <c r="E6" s="184" t="s">
        <v>60</v>
      </c>
      <c r="F6" s="184"/>
      <c r="G6" s="184" t="s">
        <v>61</v>
      </c>
      <c r="H6" s="87" t="s">
        <v>62</v>
      </c>
      <c r="I6" s="87" t="s">
        <v>63</v>
      </c>
      <c r="J6" s="185" t="s">
        <v>64</v>
      </c>
      <c r="K6" s="176">
        <v>185000</v>
      </c>
      <c r="L6" s="79">
        <v>52</v>
      </c>
      <c r="M6" s="79">
        <v>0</v>
      </c>
      <c r="N6" s="79">
        <v>320</v>
      </c>
      <c r="O6" s="88">
        <v>35</v>
      </c>
      <c r="P6" s="89">
        <v>1</v>
      </c>
      <c r="Q6" s="90">
        <f>O6+P6</f>
        <v>36</v>
      </c>
      <c r="R6" s="80">
        <f>IFERROR(Q6/N6,"-")</f>
        <v>0.1125</v>
      </c>
      <c r="S6" s="79">
        <v>2</v>
      </c>
      <c r="T6" s="79">
        <v>10</v>
      </c>
      <c r="U6" s="80">
        <f>IFERROR(T6/(Q6),"-")</f>
        <v>0.27777777777778</v>
      </c>
      <c r="V6" s="81">
        <f>IFERROR(K6/SUM(Q6:Q7),"-")</f>
        <v>1293.7062937063</v>
      </c>
      <c r="W6" s="82">
        <v>2</v>
      </c>
      <c r="X6" s="80">
        <f>IF(Q6=0,"-",W6/Q6)</f>
        <v>0.055555555555556</v>
      </c>
      <c r="Y6" s="181">
        <v>16000</v>
      </c>
      <c r="Z6" s="182">
        <f>IFERROR(Y6/Q6,"-")</f>
        <v>444.44444444444</v>
      </c>
      <c r="AA6" s="182">
        <f>IFERROR(Y6/W6,"-")</f>
        <v>8000</v>
      </c>
      <c r="AB6" s="176">
        <f>SUM(Y6:Y7)-SUM(K6:K7)</f>
        <v>-154000</v>
      </c>
      <c r="AC6" s="83">
        <f>SUM(Y6:Y7)/SUM(K6:K7)</f>
        <v>0.16756756756757</v>
      </c>
      <c r="AD6" s="77"/>
      <c r="AE6" s="91">
        <v>6</v>
      </c>
      <c r="AF6" s="92">
        <f>IF(Q6=0,"",IF(AE6=0,"",(AE6/Q6)))</f>
        <v>0.16666666666667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11</v>
      </c>
      <c r="AO6" s="98">
        <f>IF(Q6=0,"",IF(AN6=0,"",(AN6/Q6)))</f>
        <v>0.30555555555556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4</v>
      </c>
      <c r="AX6" s="104">
        <f>IF(Q6=0,"",IF(AW6=0,"",(AW6/Q6)))</f>
        <v>0.11111111111111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5</v>
      </c>
      <c r="BG6" s="110">
        <f>IF(Q6=0,"",IF(BF6=0,"",(BF6/Q6)))</f>
        <v>0.13888888888889</v>
      </c>
      <c r="BH6" s="109">
        <v>1</v>
      </c>
      <c r="BI6" s="111">
        <f>IFERROR(BH6/BF6,"-")</f>
        <v>0.2</v>
      </c>
      <c r="BJ6" s="112">
        <v>6000</v>
      </c>
      <c r="BK6" s="113">
        <f>IFERROR(BJ6/BF6,"-")</f>
        <v>1200</v>
      </c>
      <c r="BL6" s="114"/>
      <c r="BM6" s="114">
        <v>1</v>
      </c>
      <c r="BN6" s="114"/>
      <c r="BO6" s="116">
        <v>7</v>
      </c>
      <c r="BP6" s="117">
        <f>IF(Q6=0,"",IF(BO6=0,"",(BO6/Q6)))</f>
        <v>0.19444444444444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3</v>
      </c>
      <c r="BY6" s="124">
        <f>IF(Q6=0,"",IF(BX6=0,"",(BX6/Q6)))</f>
        <v>0.083333333333333</v>
      </c>
      <c r="BZ6" s="125">
        <v>1</v>
      </c>
      <c r="CA6" s="126">
        <f>IFERROR(BZ6/BX6,"-")</f>
        <v>0.33333333333333</v>
      </c>
      <c r="CB6" s="127">
        <v>10000</v>
      </c>
      <c r="CC6" s="128">
        <f>IFERROR(CB6/BX6,"-")</f>
        <v>3333.3333333333</v>
      </c>
      <c r="CD6" s="129"/>
      <c r="CE6" s="129">
        <v>1</v>
      </c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16000</v>
      </c>
      <c r="CR6" s="138">
        <v>10000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350</v>
      </c>
      <c r="M7" s="79">
        <v>212</v>
      </c>
      <c r="N7" s="79">
        <v>237</v>
      </c>
      <c r="O7" s="88">
        <v>105</v>
      </c>
      <c r="P7" s="89">
        <v>2</v>
      </c>
      <c r="Q7" s="90">
        <f>O7+P7</f>
        <v>107</v>
      </c>
      <c r="R7" s="80">
        <f>IFERROR(Q7/N7,"-")</f>
        <v>0.45147679324895</v>
      </c>
      <c r="S7" s="79">
        <v>2</v>
      </c>
      <c r="T7" s="79">
        <v>23</v>
      </c>
      <c r="U7" s="80">
        <f>IFERROR(T7/(Q7),"-")</f>
        <v>0.21495327102804</v>
      </c>
      <c r="V7" s="81"/>
      <c r="W7" s="82">
        <v>1</v>
      </c>
      <c r="X7" s="80">
        <f>IF(Q7=0,"-",W7/Q7)</f>
        <v>0.0093457943925234</v>
      </c>
      <c r="Y7" s="181">
        <v>15000</v>
      </c>
      <c r="Z7" s="182">
        <f>IFERROR(Y7/Q7,"-")</f>
        <v>140.18691588785</v>
      </c>
      <c r="AA7" s="182">
        <f>IFERROR(Y7/W7,"-")</f>
        <v>15000</v>
      </c>
      <c r="AB7" s="176"/>
      <c r="AC7" s="83"/>
      <c r="AD7" s="77"/>
      <c r="AE7" s="91">
        <v>1</v>
      </c>
      <c r="AF7" s="92">
        <f>IF(Q7=0,"",IF(AE7=0,"",(AE7/Q7)))</f>
        <v>0.0093457943925234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19</v>
      </c>
      <c r="AO7" s="98">
        <f>IF(Q7=0,"",IF(AN7=0,"",(AN7/Q7)))</f>
        <v>0.17757009345794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17</v>
      </c>
      <c r="AX7" s="104">
        <f>IF(Q7=0,"",IF(AW7=0,"",(AW7/Q7)))</f>
        <v>0.1588785046729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17</v>
      </c>
      <c r="BG7" s="110">
        <f>IF(Q7=0,"",IF(BF7=0,"",(BF7/Q7)))</f>
        <v>0.1588785046729</v>
      </c>
      <c r="BH7" s="109">
        <v>1</v>
      </c>
      <c r="BI7" s="111">
        <f>IFERROR(BH7/BF7,"-")</f>
        <v>0.058823529411765</v>
      </c>
      <c r="BJ7" s="112">
        <v>15000</v>
      </c>
      <c r="BK7" s="113">
        <f>IFERROR(BJ7/BF7,"-")</f>
        <v>882.35294117647</v>
      </c>
      <c r="BL7" s="114"/>
      <c r="BM7" s="114"/>
      <c r="BN7" s="114">
        <v>1</v>
      </c>
      <c r="BO7" s="116">
        <v>36</v>
      </c>
      <c r="BP7" s="117">
        <f>IF(Q7=0,"",IF(BO7=0,"",(BO7/Q7)))</f>
        <v>0.33644859813084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14</v>
      </c>
      <c r="BY7" s="124">
        <f>IF(Q7=0,"",IF(BX7=0,"",(BX7/Q7)))</f>
        <v>0.13084112149533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3</v>
      </c>
      <c r="CH7" s="131">
        <f>IF(Q7=0,"",IF(CG7=0,"",(CG7/Q7)))</f>
        <v>0.02803738317757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1</v>
      </c>
      <c r="CQ7" s="138">
        <v>15000</v>
      </c>
      <c r="CR7" s="138">
        <v>15000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0.16756756756757</v>
      </c>
      <c r="B10" s="39"/>
      <c r="C10" s="39"/>
      <c r="D10" s="39"/>
      <c r="E10" s="39"/>
      <c r="F10" s="39"/>
      <c r="G10" s="39"/>
      <c r="H10" s="40" t="s">
        <v>67</v>
      </c>
      <c r="I10" s="40"/>
      <c r="J10" s="40"/>
      <c r="K10" s="179">
        <f>SUM(K6:K9)</f>
        <v>185000</v>
      </c>
      <c r="L10" s="41">
        <f>SUM(L6:L9)</f>
        <v>402</v>
      </c>
      <c r="M10" s="41">
        <f>SUM(M6:M9)</f>
        <v>212</v>
      </c>
      <c r="N10" s="41">
        <f>SUM(N6:N9)</f>
        <v>557</v>
      </c>
      <c r="O10" s="41">
        <f>SUM(O6:O9)</f>
        <v>140</v>
      </c>
      <c r="P10" s="41">
        <f>SUM(P6:P9)</f>
        <v>3</v>
      </c>
      <c r="Q10" s="41">
        <f>SUM(Q6:Q9)</f>
        <v>143</v>
      </c>
      <c r="R10" s="42">
        <f>IFERROR(Q10/N10,"-")</f>
        <v>0.25673249551167</v>
      </c>
      <c r="S10" s="76">
        <f>SUM(S6:S9)</f>
        <v>4</v>
      </c>
      <c r="T10" s="76">
        <f>SUM(T6:T9)</f>
        <v>33</v>
      </c>
      <c r="U10" s="42">
        <f>IFERROR(S10/Q10,"-")</f>
        <v>0.027972027972028</v>
      </c>
      <c r="V10" s="43">
        <f>IFERROR(K10/Q10,"-")</f>
        <v>1293.7062937063</v>
      </c>
      <c r="W10" s="44">
        <f>SUM(W6:W9)</f>
        <v>3</v>
      </c>
      <c r="X10" s="42">
        <f>IFERROR(W10/Q10,"-")</f>
        <v>0.020979020979021</v>
      </c>
      <c r="Y10" s="179">
        <f>SUM(Y6:Y9)</f>
        <v>31000</v>
      </c>
      <c r="Z10" s="179">
        <f>IFERROR(Y10/Q10,"-")</f>
        <v>216.78321678322</v>
      </c>
      <c r="AA10" s="179">
        <f>IFERROR(Y10/W10,"-")</f>
        <v>10333.333333333</v>
      </c>
      <c r="AB10" s="179">
        <f>Y10-K10</f>
        <v>-154000</v>
      </c>
      <c r="AC10" s="45">
        <f>Y10/K10</f>
        <v>0.16756756756757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68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69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2.0969387289303</v>
      </c>
      <c r="B6" s="184" t="s">
        <v>70</v>
      </c>
      <c r="C6" s="184" t="s">
        <v>71</v>
      </c>
      <c r="D6" s="184"/>
      <c r="E6" s="184"/>
      <c r="F6" s="87" t="s">
        <v>72</v>
      </c>
      <c r="G6" s="87" t="s">
        <v>73</v>
      </c>
      <c r="H6" s="176">
        <v>6243387</v>
      </c>
      <c r="I6" s="79">
        <v>6587</v>
      </c>
      <c r="J6" s="79">
        <v>0</v>
      </c>
      <c r="K6" s="79">
        <v>367821</v>
      </c>
      <c r="L6" s="90">
        <v>2281</v>
      </c>
      <c r="M6" s="80">
        <f>IFERROR(L6/K6,"-")</f>
        <v>0.0062013860002556</v>
      </c>
      <c r="N6" s="79">
        <v>105</v>
      </c>
      <c r="O6" s="79">
        <v>711</v>
      </c>
      <c r="P6" s="80">
        <f>IFERROR(N6/(L6),"-")</f>
        <v>0.046032441911442</v>
      </c>
      <c r="Q6" s="81">
        <f>IFERROR(H6/SUM(L6:L6),"-")</f>
        <v>2737.1271372205</v>
      </c>
      <c r="R6" s="82">
        <v>276</v>
      </c>
      <c r="S6" s="80">
        <f>IF(L6=0,"-",R6/L6)</f>
        <v>0.12099956159579</v>
      </c>
      <c r="T6" s="181">
        <v>13092000</v>
      </c>
      <c r="U6" s="182">
        <f>IFERROR(T6/L6,"-")</f>
        <v>5739.5879000438</v>
      </c>
      <c r="V6" s="182">
        <f>IFERROR(T6/R6,"-")</f>
        <v>47434.782608696</v>
      </c>
      <c r="W6" s="176">
        <f>SUM(T6:T6)-SUM(H6:H6)</f>
        <v>6848613</v>
      </c>
      <c r="X6" s="83">
        <f>SUM(T6:T6)/SUM(H6:H6)</f>
        <v>2.0969387289303</v>
      </c>
      <c r="Y6" s="77"/>
      <c r="Z6" s="91">
        <v>19</v>
      </c>
      <c r="AA6" s="92">
        <f>IF(L6=0,"",IF(Z6=0,"",(Z6/L6)))</f>
        <v>0.0083296799649277</v>
      </c>
      <c r="AB6" s="91"/>
      <c r="AC6" s="93">
        <f>IFERROR(AB6/Z6,"-")</f>
        <v>0</v>
      </c>
      <c r="AD6" s="94"/>
      <c r="AE6" s="95">
        <f>IFERROR(AD6/Z6,"-")</f>
        <v>0</v>
      </c>
      <c r="AF6" s="96"/>
      <c r="AG6" s="96"/>
      <c r="AH6" s="96"/>
      <c r="AI6" s="97">
        <v>3</v>
      </c>
      <c r="AJ6" s="98">
        <f>IF(L6=0,"",IF(AI6=0,"",(AI6/L6)))</f>
        <v>0.0013152126260412</v>
      </c>
      <c r="AK6" s="97"/>
      <c r="AL6" s="99">
        <f>IFERROR(AK6/AI6,"-")</f>
        <v>0</v>
      </c>
      <c r="AM6" s="100"/>
      <c r="AN6" s="101">
        <f>IFERROR(AM6/AI6,"-")</f>
        <v>0</v>
      </c>
      <c r="AO6" s="102"/>
      <c r="AP6" s="102"/>
      <c r="AQ6" s="102"/>
      <c r="AR6" s="103">
        <v>2</v>
      </c>
      <c r="AS6" s="104">
        <f>IF(L6=0,"",IF(AR6=0,"",(AR6/L6)))</f>
        <v>0.00087680841736081</v>
      </c>
      <c r="AT6" s="103"/>
      <c r="AU6" s="105">
        <f>IFERROR(AT6/AR6,"-")</f>
        <v>0</v>
      </c>
      <c r="AV6" s="106"/>
      <c r="AW6" s="107">
        <f>IFERROR(AV6/AR6,"-")</f>
        <v>0</v>
      </c>
      <c r="AX6" s="108"/>
      <c r="AY6" s="108"/>
      <c r="AZ6" s="108"/>
      <c r="BA6" s="109">
        <v>51</v>
      </c>
      <c r="BB6" s="110">
        <f>IF(L6=0,"",IF(BA6=0,"",(BA6/L6)))</f>
        <v>0.022358614642701</v>
      </c>
      <c r="BC6" s="109">
        <v>5</v>
      </c>
      <c r="BD6" s="111">
        <f>IFERROR(BC6/BA6,"-")</f>
        <v>0.098039215686275</v>
      </c>
      <c r="BE6" s="112">
        <v>35000</v>
      </c>
      <c r="BF6" s="113">
        <f>IFERROR(BE6/BA6,"-")</f>
        <v>686.27450980392</v>
      </c>
      <c r="BG6" s="114">
        <v>3</v>
      </c>
      <c r="BH6" s="114">
        <v>1</v>
      </c>
      <c r="BI6" s="114">
        <v>1</v>
      </c>
      <c r="BJ6" s="116">
        <v>1266</v>
      </c>
      <c r="BK6" s="117">
        <f>IF(L6=0,"",IF(BJ6=0,"",(BJ6/L6)))</f>
        <v>0.55501972818939</v>
      </c>
      <c r="BL6" s="118">
        <v>128</v>
      </c>
      <c r="BM6" s="119">
        <f>IFERROR(BL6/BJ6,"-")</f>
        <v>0.10110584518167</v>
      </c>
      <c r="BN6" s="120">
        <v>3503000</v>
      </c>
      <c r="BO6" s="121">
        <f>IFERROR(BN6/BJ6,"-")</f>
        <v>2766.9826224329</v>
      </c>
      <c r="BP6" s="122">
        <v>58</v>
      </c>
      <c r="BQ6" s="122">
        <v>19</v>
      </c>
      <c r="BR6" s="122">
        <v>51</v>
      </c>
      <c r="BS6" s="123">
        <v>775</v>
      </c>
      <c r="BT6" s="124">
        <f>IF(L6=0,"",IF(BS6=0,"",(BS6/L6)))</f>
        <v>0.33976326172731</v>
      </c>
      <c r="BU6" s="125">
        <v>115</v>
      </c>
      <c r="BV6" s="126">
        <f>IFERROR(BU6/BS6,"-")</f>
        <v>0.14838709677419</v>
      </c>
      <c r="BW6" s="127">
        <v>5990000</v>
      </c>
      <c r="BX6" s="128">
        <f>IFERROR(BW6/BS6,"-")</f>
        <v>7729.0322580645</v>
      </c>
      <c r="BY6" s="129">
        <v>27</v>
      </c>
      <c r="BZ6" s="129">
        <v>16</v>
      </c>
      <c r="CA6" s="129">
        <v>72</v>
      </c>
      <c r="CB6" s="130">
        <v>165</v>
      </c>
      <c r="CC6" s="131">
        <f>IF(L6=0,"",IF(CB6=0,"",(CB6/L6)))</f>
        <v>0.072336694432267</v>
      </c>
      <c r="CD6" s="132">
        <v>28</v>
      </c>
      <c r="CE6" s="133">
        <f>IFERROR(CD6/CB6,"-")</f>
        <v>0.16969696969697</v>
      </c>
      <c r="CF6" s="134">
        <v>3564000</v>
      </c>
      <c r="CG6" s="135">
        <f>IFERROR(CF6/CB6,"-")</f>
        <v>21600</v>
      </c>
      <c r="CH6" s="136">
        <v>6</v>
      </c>
      <c r="CI6" s="136">
        <v>1</v>
      </c>
      <c r="CJ6" s="136">
        <v>21</v>
      </c>
      <c r="CK6" s="137">
        <v>276</v>
      </c>
      <c r="CL6" s="138">
        <v>13092000</v>
      </c>
      <c r="CM6" s="138">
        <v>2150000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4" t="s">
        <v>74</v>
      </c>
      <c r="C7" s="184" t="s">
        <v>71</v>
      </c>
      <c r="D7" s="184"/>
      <c r="E7" s="184"/>
      <c r="F7" s="87" t="s">
        <v>75</v>
      </c>
      <c r="G7" s="87" t="s">
        <v>73</v>
      </c>
      <c r="H7" s="176">
        <v>0</v>
      </c>
      <c r="I7" s="79">
        <v>0</v>
      </c>
      <c r="J7" s="79">
        <v>0</v>
      </c>
      <c r="K7" s="79">
        <v>5</v>
      </c>
      <c r="L7" s="90">
        <v>0</v>
      </c>
      <c r="M7" s="80">
        <f>IFERROR(L7/K7,"-")</f>
        <v>0</v>
      </c>
      <c r="N7" s="79">
        <v>0</v>
      </c>
      <c r="O7" s="79">
        <v>0</v>
      </c>
      <c r="P7" s="80" t="str">
        <f>IFERROR(N7/(L7),"-")</f>
        <v>-</v>
      </c>
      <c r="Q7" s="81" t="str">
        <f>IFERROR(H7/SUM(L7:L7),"-")</f>
        <v>-</v>
      </c>
      <c r="R7" s="82">
        <v>0</v>
      </c>
      <c r="S7" s="80" t="str">
        <f>IF(L7=0,"-",R7/L7)</f>
        <v>-</v>
      </c>
      <c r="T7" s="181"/>
      <c r="U7" s="182" t="str">
        <f>IFERROR(T7/L7,"-")</f>
        <v>-</v>
      </c>
      <c r="V7" s="182" t="str">
        <f>IFERROR(T7/R7,"-")</f>
        <v>-</v>
      </c>
      <c r="W7" s="176">
        <f>SUM(T7:T7)-SUM(H7:H7)</f>
        <v>0</v>
      </c>
      <c r="X7" s="83" t="str">
        <f>SUM(T7:T7)/SUM(H7:H7)</f>
        <v>0</v>
      </c>
      <c r="Y7" s="77"/>
      <c r="Z7" s="91"/>
      <c r="AA7" s="92" t="str">
        <f>IF(L7=0,"",IF(Z7=0,"",(Z7/L7)))</f>
        <v/>
      </c>
      <c r="AB7" s="91"/>
      <c r="AC7" s="93" t="str">
        <f>IFERROR(AB7/Z7,"-")</f>
        <v>-</v>
      </c>
      <c r="AD7" s="94"/>
      <c r="AE7" s="95" t="str">
        <f>IFERROR(AD7/Z7,"-")</f>
        <v>-</v>
      </c>
      <c r="AF7" s="96"/>
      <c r="AG7" s="96"/>
      <c r="AH7" s="96"/>
      <c r="AI7" s="97"/>
      <c r="AJ7" s="98" t="str">
        <f>IF(L7=0,"",IF(AI7=0,"",(AI7/L7)))</f>
        <v/>
      </c>
      <c r="AK7" s="97"/>
      <c r="AL7" s="99" t="str">
        <f>IFERROR(AK7/AI7,"-")</f>
        <v>-</v>
      </c>
      <c r="AM7" s="100"/>
      <c r="AN7" s="101" t="str">
        <f>IFERROR(AM7/AI7,"-")</f>
        <v>-</v>
      </c>
      <c r="AO7" s="102"/>
      <c r="AP7" s="102"/>
      <c r="AQ7" s="102"/>
      <c r="AR7" s="103"/>
      <c r="AS7" s="104" t="str">
        <f>IF(L7=0,"",IF(AR7=0,"",(AR7/L7)))</f>
        <v/>
      </c>
      <c r="AT7" s="103"/>
      <c r="AU7" s="105" t="str">
        <f>IFERROR(AT7/AR7,"-")</f>
        <v>-</v>
      </c>
      <c r="AV7" s="106"/>
      <c r="AW7" s="107" t="str">
        <f>IFERROR(AV7/AR7,"-")</f>
        <v>-</v>
      </c>
      <c r="AX7" s="108"/>
      <c r="AY7" s="108"/>
      <c r="AZ7" s="108"/>
      <c r="BA7" s="109"/>
      <c r="BB7" s="110" t="str">
        <f>IF(L7=0,"",IF(BA7=0,"",(BA7/L7)))</f>
        <v/>
      </c>
      <c r="BC7" s="109"/>
      <c r="BD7" s="111" t="str">
        <f>IFERROR(BC7/BA7,"-")</f>
        <v>-</v>
      </c>
      <c r="BE7" s="112"/>
      <c r="BF7" s="113" t="str">
        <f>IFERROR(BE7/BA7,"-")</f>
        <v>-</v>
      </c>
      <c r="BG7" s="114"/>
      <c r="BH7" s="114"/>
      <c r="BI7" s="114"/>
      <c r="BJ7" s="116"/>
      <c r="BK7" s="117" t="str">
        <f>IF(L7=0,"",IF(BJ7=0,"",(BJ7/L7)))</f>
        <v/>
      </c>
      <c r="BL7" s="118"/>
      <c r="BM7" s="119" t="str">
        <f>IFERROR(BL7/BJ7,"-")</f>
        <v>-</v>
      </c>
      <c r="BN7" s="120"/>
      <c r="BO7" s="121" t="str">
        <f>IFERROR(BN7/BJ7,"-")</f>
        <v>-</v>
      </c>
      <c r="BP7" s="122"/>
      <c r="BQ7" s="122"/>
      <c r="BR7" s="122"/>
      <c r="BS7" s="123"/>
      <c r="BT7" s="124" t="str">
        <f>IF(L7=0,"",IF(BS7=0,"",(BS7/L7)))</f>
        <v/>
      </c>
      <c r="BU7" s="125"/>
      <c r="BV7" s="126" t="str">
        <f>IFERROR(BU7/BS7,"-")</f>
        <v>-</v>
      </c>
      <c r="BW7" s="127"/>
      <c r="BX7" s="128" t="str">
        <f>IFERROR(BW7/BS7,"-")</f>
        <v>-</v>
      </c>
      <c r="BY7" s="129"/>
      <c r="BZ7" s="129"/>
      <c r="CA7" s="129"/>
      <c r="CB7" s="130"/>
      <c r="CC7" s="131" t="str">
        <f>IF(L7=0,"",IF(CB7=0,"",(CB7/L7)))</f>
        <v/>
      </c>
      <c r="CD7" s="132"/>
      <c r="CE7" s="133" t="str">
        <f>IFERROR(CD7/CB7,"-")</f>
        <v>-</v>
      </c>
      <c r="CF7" s="134"/>
      <c r="CG7" s="135" t="str">
        <f>IFERROR(CF7/CB7,"-")</f>
        <v>-</v>
      </c>
      <c r="CH7" s="136"/>
      <c r="CI7" s="136"/>
      <c r="CJ7" s="136"/>
      <c r="CK7" s="137">
        <v>0</v>
      </c>
      <c r="CL7" s="138"/>
      <c r="CM7" s="138"/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78">
        <f>X8</f>
        <v>1.809932717317</v>
      </c>
      <c r="B8" s="184" t="s">
        <v>76</v>
      </c>
      <c r="C8" s="184" t="s">
        <v>71</v>
      </c>
      <c r="D8" s="184"/>
      <c r="E8" s="184"/>
      <c r="F8" s="87" t="s">
        <v>77</v>
      </c>
      <c r="G8" s="87" t="s">
        <v>73</v>
      </c>
      <c r="H8" s="176">
        <v>2977735</v>
      </c>
      <c r="I8" s="79">
        <v>2903</v>
      </c>
      <c r="J8" s="79">
        <v>0</v>
      </c>
      <c r="K8" s="79">
        <v>49387</v>
      </c>
      <c r="L8" s="90">
        <v>1299</v>
      </c>
      <c r="M8" s="80">
        <f>IFERROR(L8/K8,"-")</f>
        <v>0.026302468260878</v>
      </c>
      <c r="N8" s="79">
        <v>46</v>
      </c>
      <c r="O8" s="79">
        <v>474</v>
      </c>
      <c r="P8" s="80">
        <f>IFERROR(N8/(L8),"-")</f>
        <v>0.035411855273287</v>
      </c>
      <c r="Q8" s="81">
        <f>IFERROR(H8/SUM(L8:L8),"-")</f>
        <v>2292.3287143957</v>
      </c>
      <c r="R8" s="82">
        <v>119</v>
      </c>
      <c r="S8" s="80">
        <f>IF(L8=0,"-",R8/L8)</f>
        <v>0.091608929946112</v>
      </c>
      <c r="T8" s="181">
        <v>5389500</v>
      </c>
      <c r="U8" s="182">
        <f>IFERROR(T8/L8,"-")</f>
        <v>4148.96073903</v>
      </c>
      <c r="V8" s="182">
        <f>IFERROR(T8/R8,"-")</f>
        <v>45289.915966387</v>
      </c>
      <c r="W8" s="176">
        <f>SUM(T8:T8)-SUM(H8:H8)</f>
        <v>2411765</v>
      </c>
      <c r="X8" s="83">
        <f>SUM(T8:T8)/SUM(H8:H8)</f>
        <v>1.809932717317</v>
      </c>
      <c r="Y8" s="77"/>
      <c r="Z8" s="91">
        <v>37</v>
      </c>
      <c r="AA8" s="92">
        <f>IF(L8=0,"",IF(Z8=0,"",(Z8/L8)))</f>
        <v>0.028483448806774</v>
      </c>
      <c r="AB8" s="91"/>
      <c r="AC8" s="93">
        <f>IFERROR(AB8/Z8,"-")</f>
        <v>0</v>
      </c>
      <c r="AD8" s="94"/>
      <c r="AE8" s="95">
        <f>IFERROR(AD8/Z8,"-")</f>
        <v>0</v>
      </c>
      <c r="AF8" s="96"/>
      <c r="AG8" s="96"/>
      <c r="AH8" s="96"/>
      <c r="AI8" s="97">
        <v>168</v>
      </c>
      <c r="AJ8" s="98">
        <f>IF(L8=0,"",IF(AI8=0,"",(AI8/L8)))</f>
        <v>0.12933025404157</v>
      </c>
      <c r="AK8" s="97">
        <v>4</v>
      </c>
      <c r="AL8" s="99">
        <f>IFERROR(AK8/AI8,"-")</f>
        <v>0.023809523809524</v>
      </c>
      <c r="AM8" s="100">
        <v>18000</v>
      </c>
      <c r="AN8" s="101">
        <f>IFERROR(AM8/AI8,"-")</f>
        <v>107.14285714286</v>
      </c>
      <c r="AO8" s="102">
        <v>4</v>
      </c>
      <c r="AP8" s="102"/>
      <c r="AQ8" s="102"/>
      <c r="AR8" s="103">
        <v>157</v>
      </c>
      <c r="AS8" s="104">
        <f>IF(L8=0,"",IF(AR8=0,"",(AR8/L8)))</f>
        <v>0.12086220169361</v>
      </c>
      <c r="AT8" s="103">
        <v>5</v>
      </c>
      <c r="AU8" s="105">
        <f>IFERROR(AT8/AR8,"-")</f>
        <v>0.031847133757962</v>
      </c>
      <c r="AV8" s="106">
        <v>188000</v>
      </c>
      <c r="AW8" s="107">
        <f>IFERROR(AV8/AR8,"-")</f>
        <v>1197.4522292994</v>
      </c>
      <c r="AX8" s="108">
        <v>1</v>
      </c>
      <c r="AY8" s="108">
        <v>3</v>
      </c>
      <c r="AZ8" s="108">
        <v>1</v>
      </c>
      <c r="BA8" s="109">
        <v>318</v>
      </c>
      <c r="BB8" s="110">
        <f>IF(L8=0,"",IF(BA8=0,"",(BA8/L8)))</f>
        <v>0.24480369515012</v>
      </c>
      <c r="BC8" s="109">
        <v>21</v>
      </c>
      <c r="BD8" s="111">
        <f>IFERROR(BC8/BA8,"-")</f>
        <v>0.066037735849057</v>
      </c>
      <c r="BE8" s="112">
        <v>803000</v>
      </c>
      <c r="BF8" s="113">
        <f>IFERROR(BE8/BA8,"-")</f>
        <v>2525.1572327044</v>
      </c>
      <c r="BG8" s="114">
        <v>11</v>
      </c>
      <c r="BH8" s="114">
        <v>2</v>
      </c>
      <c r="BI8" s="114">
        <v>8</v>
      </c>
      <c r="BJ8" s="116">
        <v>404</v>
      </c>
      <c r="BK8" s="117">
        <f>IF(L8=0,"",IF(BJ8=0,"",(BJ8/L8)))</f>
        <v>0.31100846805235</v>
      </c>
      <c r="BL8" s="118">
        <v>41</v>
      </c>
      <c r="BM8" s="119">
        <f>IFERROR(BL8/BJ8,"-")</f>
        <v>0.10148514851485</v>
      </c>
      <c r="BN8" s="120">
        <v>1019000</v>
      </c>
      <c r="BO8" s="121">
        <f>IFERROR(BN8/BJ8,"-")</f>
        <v>2522.2772277228</v>
      </c>
      <c r="BP8" s="122">
        <v>16</v>
      </c>
      <c r="BQ8" s="122">
        <v>6</v>
      </c>
      <c r="BR8" s="122">
        <v>19</v>
      </c>
      <c r="BS8" s="123">
        <v>179</v>
      </c>
      <c r="BT8" s="124">
        <f>IF(L8=0,"",IF(BS8=0,"",(BS8/L8)))</f>
        <v>0.13779830638953</v>
      </c>
      <c r="BU8" s="125">
        <v>37</v>
      </c>
      <c r="BV8" s="126">
        <f>IFERROR(BU8/BS8,"-")</f>
        <v>0.20670391061453</v>
      </c>
      <c r="BW8" s="127">
        <v>2110000</v>
      </c>
      <c r="BX8" s="128">
        <f>IFERROR(BW8/BS8,"-")</f>
        <v>11787.709497207</v>
      </c>
      <c r="BY8" s="129">
        <v>14</v>
      </c>
      <c r="BZ8" s="129">
        <v>7</v>
      </c>
      <c r="CA8" s="129">
        <v>16</v>
      </c>
      <c r="CB8" s="130">
        <v>36</v>
      </c>
      <c r="CC8" s="131">
        <f>IF(L8=0,"",IF(CB8=0,"",(CB8/L8)))</f>
        <v>0.027713625866051</v>
      </c>
      <c r="CD8" s="132">
        <v>11</v>
      </c>
      <c r="CE8" s="133">
        <f>IFERROR(CD8/CB8,"-")</f>
        <v>0.30555555555556</v>
      </c>
      <c r="CF8" s="134">
        <v>1251500</v>
      </c>
      <c r="CG8" s="135">
        <f>IFERROR(CF8/CB8,"-")</f>
        <v>34763.888888889</v>
      </c>
      <c r="CH8" s="136">
        <v>2</v>
      </c>
      <c r="CI8" s="136">
        <v>3</v>
      </c>
      <c r="CJ8" s="136">
        <v>6</v>
      </c>
      <c r="CK8" s="137">
        <v>119</v>
      </c>
      <c r="CL8" s="138">
        <v>5389500</v>
      </c>
      <c r="CM8" s="138">
        <v>550000</v>
      </c>
      <c r="CN8" s="138"/>
      <c r="CO8" s="139" t="str">
        <f>IF(AND(CM8=0,CN8=0),"",IF(AND(CM8&lt;=100000,CN8&lt;=100000),"",IF(CM8/CL8&gt;0.7,"男高",IF(CN8/CL8&gt;0.7,"女高",""))))</f>
        <v/>
      </c>
    </row>
    <row r="9" spans="1:95">
      <c r="A9" s="30"/>
      <c r="B9" s="84"/>
      <c r="C9" s="84"/>
      <c r="D9" s="85"/>
      <c r="E9" s="86"/>
      <c r="F9" s="87"/>
      <c r="G9" s="87"/>
      <c r="H9" s="177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7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30"/>
      <c r="B10" s="37"/>
      <c r="C10" s="37"/>
      <c r="D10" s="31"/>
      <c r="E10" s="31"/>
      <c r="F10" s="36"/>
      <c r="G10" s="73"/>
      <c r="H10" s="178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3"/>
      <c r="U10" s="183"/>
      <c r="V10" s="183"/>
      <c r="W10" s="183"/>
      <c r="X10" s="33"/>
      <c r="Y10" s="59"/>
      <c r="Z10" s="61"/>
      <c r="AA10" s="62"/>
      <c r="AB10" s="61"/>
      <c r="AC10" s="65"/>
      <c r="AD10" s="66"/>
      <c r="AE10" s="67"/>
      <c r="AF10" s="68"/>
      <c r="AG10" s="68"/>
      <c r="AH10" s="68"/>
      <c r="AI10" s="61"/>
      <c r="AJ10" s="62"/>
      <c r="AK10" s="61"/>
      <c r="AL10" s="65"/>
      <c r="AM10" s="66"/>
      <c r="AN10" s="67"/>
      <c r="AO10" s="68"/>
      <c r="AP10" s="68"/>
      <c r="AQ10" s="68"/>
      <c r="AR10" s="61"/>
      <c r="AS10" s="62"/>
      <c r="AT10" s="61"/>
      <c r="AU10" s="65"/>
      <c r="AV10" s="66"/>
      <c r="AW10" s="67"/>
      <c r="AX10" s="68"/>
      <c r="AY10" s="68"/>
      <c r="AZ10" s="68"/>
      <c r="BA10" s="61"/>
      <c r="BB10" s="62"/>
      <c r="BC10" s="61"/>
      <c r="BD10" s="65"/>
      <c r="BE10" s="66"/>
      <c r="BF10" s="67"/>
      <c r="BG10" s="68"/>
      <c r="BH10" s="68"/>
      <c r="BI10" s="68"/>
      <c r="BJ10" s="63"/>
      <c r="BK10" s="64"/>
      <c r="BL10" s="61"/>
      <c r="BM10" s="65"/>
      <c r="BN10" s="66"/>
      <c r="BO10" s="67"/>
      <c r="BP10" s="68"/>
      <c r="BQ10" s="68"/>
      <c r="BR10" s="68"/>
      <c r="BS10" s="63"/>
      <c r="BT10" s="64"/>
      <c r="BU10" s="61"/>
      <c r="BV10" s="65"/>
      <c r="BW10" s="66"/>
      <c r="BX10" s="67"/>
      <c r="BY10" s="68"/>
      <c r="BZ10" s="68"/>
      <c r="CA10" s="68"/>
      <c r="CB10" s="63"/>
      <c r="CC10" s="64"/>
      <c r="CD10" s="61"/>
      <c r="CE10" s="65"/>
      <c r="CF10" s="66"/>
      <c r="CG10" s="67"/>
      <c r="CH10" s="68"/>
      <c r="CI10" s="68"/>
      <c r="CJ10" s="68"/>
      <c r="CK10" s="69"/>
      <c r="CL10" s="66"/>
      <c r="CM10" s="66"/>
      <c r="CN10" s="66"/>
      <c r="CO10" s="70"/>
    </row>
    <row r="11" spans="1:95">
      <c r="A11" s="19">
        <f>Z11</f>
        <v/>
      </c>
      <c r="B11" s="41"/>
      <c r="C11" s="41"/>
      <c r="D11" s="41"/>
      <c r="E11" s="41"/>
      <c r="F11" s="40" t="s">
        <v>78</v>
      </c>
      <c r="G11" s="40"/>
      <c r="H11" s="179"/>
      <c r="I11" s="41">
        <f>SUM(I6:I10)</f>
        <v>9490</v>
      </c>
      <c r="J11" s="41">
        <f>SUM(J6:J10)</f>
        <v>0</v>
      </c>
      <c r="K11" s="41">
        <f>SUM(K6:K10)</f>
        <v>417213</v>
      </c>
      <c r="L11" s="41">
        <f>SUM(L6:L10)</f>
        <v>3580</v>
      </c>
      <c r="M11" s="42">
        <f>IFERROR(L11/K11,"-")</f>
        <v>0.0085807489220135</v>
      </c>
      <c r="N11" s="76">
        <f>SUM(N6:N10)</f>
        <v>151</v>
      </c>
      <c r="O11" s="76">
        <f>SUM(O6:O10)</f>
        <v>1185</v>
      </c>
      <c r="P11" s="42">
        <f>IFERROR(N11/L11,"-")</f>
        <v>0.042178770949721</v>
      </c>
      <c r="Q11" s="43">
        <f>IFERROR(H11/L11,"-")</f>
        <v>0</v>
      </c>
      <c r="R11" s="44">
        <f>SUM(R6:R10)</f>
        <v>395</v>
      </c>
      <c r="S11" s="42">
        <f>IFERROR(R11/L11,"-")</f>
        <v>0.11033519553073</v>
      </c>
      <c r="T11" s="179">
        <f>SUM(T6:T10)</f>
        <v>18481500</v>
      </c>
      <c r="U11" s="179">
        <f>IFERROR(T11/L11,"-")</f>
        <v>5162.4301675978</v>
      </c>
      <c r="V11" s="179">
        <f>IFERROR(T11/R11,"-")</f>
        <v>46788.607594937</v>
      </c>
      <c r="W11" s="179">
        <f>T11-H11</f>
        <v>18481500</v>
      </c>
      <c r="X11" s="45" t="str">
        <f>T11/H11</f>
        <v>0</v>
      </c>
      <c r="Y11" s="58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