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DVD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<sst xmlns="http://schemas.openxmlformats.org/spreadsheetml/2006/main" uniqueCount="95">
  <si>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</si>
  <si>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</si>
  <si>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</si>
  <si>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</si>
  <si>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</si>
  <si>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</si>
  <si>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</si>
  <si>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</si>
  <si>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</si>
  <si>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</si>
  <si>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</si>
  <si>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</si>
  <si>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</si>
  <si>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</si>
  <si>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</si>
  <si>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</si>
  <si>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</si>
  <si>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</si>
  <si>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</si>
  <si>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</si>
  <si>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</si>
  <si>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</si>
  <si>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</si>
  <si>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</si>
  <si>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</si>
  <si>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</si>
  <si>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</si>
  <si>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</si>
  <si>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</si>
  <si>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</si>
  <si>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</si>
  <si>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</si>
  <si>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</si>
  <si>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</si>
  <si>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</si>
  <si>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</si>
  <si>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</si>
  <si>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</si>
  <si>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</si>
  <si>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</si>
  <si>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</si>
  <si>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</si>
  <si>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</si>
  <si>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</si>
  <si>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</si>
  <si>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</si>
  <si>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</si>
  <si>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</si>
  <si>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</si>
  <si>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</si>
  <si>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</si>
  <si>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</si>
  <si>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</si>
  <si>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</si>
  <si>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</si>
  <si>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</si>
  <si>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</si>
  <si>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hv031</t>
  </si>
  <si>
    <t>アドライヴ</t>
  </si>
  <si>
    <t>徳間書店</t>
  </si>
  <si>
    <t>DVDパス_DVD袋裏4</t>
  </si>
  <si>
    <t>lp01</t>
  </si>
  <si>
    <t>アサヒ芸能.1W火</t>
  </si>
  <si>
    <t>DVD袋裏4C</t>
  </si>
  <si>
    <t>8月03日(火)</t>
  </si>
  <si>
    <t>hv032</t>
  </si>
  <si>
    <t>空電</t>
  </si>
  <si>
    <t>hv033</t>
  </si>
  <si>
    <t>大洋図書</t>
  </si>
  <si>
    <t>2Pスポーツ新聞_v01_パートナー(エロ)</t>
  </si>
  <si>
    <t>臨時増刊ラヴァーズ</t>
  </si>
  <si>
    <t>1C2P</t>
  </si>
  <si>
    <t>8月23日(月)</t>
  </si>
  <si>
    <t>hv034</t>
  </si>
  <si>
    <t>雑誌 TOTAL</t>
  </si>
  <si>
    <t>●DVD 広告</t>
  </si>
  <si>
    <t>vm069</t>
  </si>
  <si>
    <t>三和出版</t>
  </si>
  <si>
    <t>DVDパス_空電説明</t>
  </si>
  <si>
    <t>MEN'S DVD SEXY</t>
  </si>
  <si>
    <t>DVD貼付け面4C1/3P</t>
  </si>
  <si>
    <t>8月30日(月)</t>
  </si>
  <si>
    <t>vm070</t>
  </si>
  <si>
    <t>DVD TOTAL</t>
  </si>
  <si>
    <t>●リスティング 広告</t>
  </si>
  <si>
    <t>UA</t>
  </si>
  <si>
    <t>ydi</t>
  </si>
  <si>
    <t>ADIT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</si>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</sst>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13.373333333333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87" t="s">
        <v>64</v>
      </c>
      <c r="K6" s="176">
        <v>75000</v>
      </c>
      <c r="L6" s="79">
        <v>66</v>
      </c>
      <c r="M6" s="79">
        <v>0</v>
      </c>
      <c r="N6" s="79">
        <v>219</v>
      </c>
      <c r="O6" s="88">
        <v>24</v>
      </c>
      <c r="P6" s="89">
        <v>1</v>
      </c>
      <c r="Q6" s="90">
        <f>O6+P6</f>
        <v>25</v>
      </c>
      <c r="R6" s="80">
        <f>IFERROR(Q6/N6,"-")</f>
        <v>0.11415525114155</v>
      </c>
      <c r="S6" s="79">
        <v>0</v>
      </c>
      <c r="T6" s="79">
        <v>5</v>
      </c>
      <c r="U6" s="80">
        <f>IFERROR(T6/(Q6),"-")</f>
        <v>0.2</v>
      </c>
      <c r="V6" s="81">
        <f>IFERROR(K6/SUM(Q6:Q7),"-")</f>
        <v>1027.397260274</v>
      </c>
      <c r="W6" s="82">
        <v>1</v>
      </c>
      <c r="X6" s="80">
        <f>IF(Q6=0,"-",W6/Q6)</f>
        <v>0.04</v>
      </c>
      <c r="Y6" s="181">
        <v>8000</v>
      </c>
      <c r="Z6" s="182">
        <f>IFERROR(Y6/Q6,"-")</f>
        <v>320</v>
      </c>
      <c r="AA6" s="182">
        <f>IFERROR(Y6/W6,"-")</f>
        <v>8000</v>
      </c>
      <c r="AB6" s="176">
        <f>SUM(Y6:Y7)-SUM(K6:K7)</f>
        <v>928000</v>
      </c>
      <c r="AC6" s="83">
        <f>SUM(Y6:Y7)/SUM(K6:K7)</f>
        <v>13.373333333333</v>
      </c>
      <c r="AD6" s="77"/>
      <c r="AE6" s="91">
        <v>4</v>
      </c>
      <c r="AF6" s="92">
        <f>IF(Q6=0,"",IF(AE6=0,"",(AE6/Q6)))</f>
        <v>0.16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3</v>
      </c>
      <c r="AO6" s="98">
        <f>IF(Q6=0,"",IF(AN6=0,"",(AN6/Q6)))</f>
        <v>0.12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0.04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6</v>
      </c>
      <c r="BG6" s="110">
        <f>IF(Q6=0,"",IF(BF6=0,"",(BF6/Q6)))</f>
        <v>0.24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9</v>
      </c>
      <c r="BP6" s="117">
        <f>IF(Q6=0,"",IF(BO6=0,"",(BO6/Q6)))</f>
        <v>0.36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0.08</v>
      </c>
      <c r="BZ6" s="125">
        <v>1</v>
      </c>
      <c r="CA6" s="126">
        <f>IFERROR(BZ6/BX6,"-")</f>
        <v>0.5</v>
      </c>
      <c r="CB6" s="127">
        <v>8000</v>
      </c>
      <c r="CC6" s="128">
        <f>IFERROR(CB6/BX6,"-")</f>
        <v>4000</v>
      </c>
      <c r="CD6" s="129"/>
      <c r="CE6" s="129">
        <v>1</v>
      </c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8000</v>
      </c>
      <c r="CR6" s="138">
        <v>8000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203</v>
      </c>
      <c r="M7" s="79">
        <v>121</v>
      </c>
      <c r="N7" s="79">
        <v>111</v>
      </c>
      <c r="O7" s="88">
        <v>48</v>
      </c>
      <c r="P7" s="89">
        <v>0</v>
      </c>
      <c r="Q7" s="90">
        <f>O7+P7</f>
        <v>48</v>
      </c>
      <c r="R7" s="80">
        <f>IFERROR(Q7/N7,"-")</f>
        <v>0.43243243243243</v>
      </c>
      <c r="S7" s="79">
        <v>5</v>
      </c>
      <c r="T7" s="79">
        <v>6</v>
      </c>
      <c r="U7" s="80">
        <f>IFERROR(T7/(Q7),"-")</f>
        <v>0.125</v>
      </c>
      <c r="V7" s="81"/>
      <c r="W7" s="82">
        <v>8</v>
      </c>
      <c r="X7" s="80">
        <f>IF(Q7=0,"-",W7/Q7)</f>
        <v>0.16666666666667</v>
      </c>
      <c r="Y7" s="181">
        <v>995000</v>
      </c>
      <c r="Z7" s="182">
        <f>IFERROR(Y7/Q7,"-")</f>
        <v>20729.166666667</v>
      </c>
      <c r="AA7" s="182">
        <f>IFERROR(Y7/W7,"-")</f>
        <v>124375</v>
      </c>
      <c r="AB7" s="176"/>
      <c r="AC7" s="83"/>
      <c r="AD7" s="77"/>
      <c r="AE7" s="91">
        <v>2</v>
      </c>
      <c r="AF7" s="92">
        <f>IF(Q7=0,"",IF(AE7=0,"",(AE7/Q7)))</f>
        <v>0.041666666666667</v>
      </c>
      <c r="AG7" s="91"/>
      <c r="AH7" s="93">
        <f>IFERROR(AG7/AE7,"-")</f>
        <v>0</v>
      </c>
      <c r="AI7" s="94"/>
      <c r="AJ7" s="95">
        <f>IFERROR(AI7/AE7,"-")</f>
        <v>0</v>
      </c>
      <c r="AK7" s="96"/>
      <c r="AL7" s="96"/>
      <c r="AM7" s="96"/>
      <c r="AN7" s="97">
        <v>2</v>
      </c>
      <c r="AO7" s="98">
        <f>IF(Q7=0,"",IF(AN7=0,"",(AN7/Q7)))</f>
        <v>0.041666666666667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0.020833333333333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10</v>
      </c>
      <c r="BG7" s="110">
        <f>IF(Q7=0,"",IF(BF7=0,"",(BF7/Q7)))</f>
        <v>0.20833333333333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13</v>
      </c>
      <c r="BP7" s="117">
        <f>IF(Q7=0,"",IF(BO7=0,"",(BO7/Q7)))</f>
        <v>0.27083333333333</v>
      </c>
      <c r="BQ7" s="118">
        <v>4</v>
      </c>
      <c r="BR7" s="119">
        <f>IFERROR(BQ7/BO7,"-")</f>
        <v>0.30769230769231</v>
      </c>
      <c r="BS7" s="120">
        <v>391000</v>
      </c>
      <c r="BT7" s="121">
        <f>IFERROR(BS7/BO7,"-")</f>
        <v>30076.923076923</v>
      </c>
      <c r="BU7" s="122">
        <v>1</v>
      </c>
      <c r="BV7" s="122">
        <v>1</v>
      </c>
      <c r="BW7" s="122">
        <v>2</v>
      </c>
      <c r="BX7" s="123">
        <v>16</v>
      </c>
      <c r="BY7" s="124">
        <f>IF(Q7=0,"",IF(BX7=0,"",(BX7/Q7)))</f>
        <v>0.33333333333333</v>
      </c>
      <c r="BZ7" s="125">
        <v>5</v>
      </c>
      <c r="CA7" s="126">
        <f>IFERROR(BZ7/BX7,"-")</f>
        <v>0.3125</v>
      </c>
      <c r="CB7" s="127">
        <v>615000</v>
      </c>
      <c r="CC7" s="128">
        <f>IFERROR(CB7/BX7,"-")</f>
        <v>38437.5</v>
      </c>
      <c r="CD7" s="129"/>
      <c r="CE7" s="129">
        <v>1</v>
      </c>
      <c r="CF7" s="129">
        <v>4</v>
      </c>
      <c r="CG7" s="130">
        <v>4</v>
      </c>
      <c r="CH7" s="131">
        <f>IF(Q7=0,"",IF(CG7=0,"",(CG7/Q7)))</f>
        <v>0.083333333333333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8</v>
      </c>
      <c r="CQ7" s="138">
        <v>995000</v>
      </c>
      <c r="CR7" s="138">
        <v>475000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0.8</v>
      </c>
      <c r="B8" s="184" t="s">
        <v>67</v>
      </c>
      <c r="C8" s="184" t="s">
        <v>58</v>
      </c>
      <c r="D8" s="184" t="s">
        <v>68</v>
      </c>
      <c r="E8" s="184" t="s">
        <v>69</v>
      </c>
      <c r="F8" s="184"/>
      <c r="G8" s="184" t="s">
        <v>61</v>
      </c>
      <c r="H8" s="87" t="s">
        <v>70</v>
      </c>
      <c r="I8" s="87" t="s">
        <v>71</v>
      </c>
      <c r="J8" s="87" t="s">
        <v>72</v>
      </c>
      <c r="K8" s="176">
        <v>40000</v>
      </c>
      <c r="L8" s="79">
        <v>15</v>
      </c>
      <c r="M8" s="79">
        <v>0</v>
      </c>
      <c r="N8" s="79">
        <v>50</v>
      </c>
      <c r="O8" s="88">
        <v>4</v>
      </c>
      <c r="P8" s="89">
        <v>0</v>
      </c>
      <c r="Q8" s="90">
        <f>O8+P8</f>
        <v>4</v>
      </c>
      <c r="R8" s="80">
        <f>IFERROR(Q8/N8,"-")</f>
        <v>0.08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2105.2631578947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-8000</v>
      </c>
      <c r="AC8" s="83">
        <f>SUM(Y8:Y9)/SUM(K8:K9)</f>
        <v>0.8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0.25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41</v>
      </c>
      <c r="M9" s="79">
        <v>32</v>
      </c>
      <c r="N9" s="79">
        <v>43</v>
      </c>
      <c r="O9" s="88">
        <v>15</v>
      </c>
      <c r="P9" s="89">
        <v>0</v>
      </c>
      <c r="Q9" s="90">
        <f>O9+P9</f>
        <v>15</v>
      </c>
      <c r="R9" s="80">
        <f>IFERROR(Q9/N9,"-")</f>
        <v>0.34883720930233</v>
      </c>
      <c r="S9" s="79">
        <v>1</v>
      </c>
      <c r="T9" s="79">
        <v>2</v>
      </c>
      <c r="U9" s="80">
        <f>IFERROR(T9/(Q9),"-")</f>
        <v>0.13333333333333</v>
      </c>
      <c r="V9" s="81"/>
      <c r="W9" s="82">
        <v>1</v>
      </c>
      <c r="X9" s="80">
        <f>IF(Q9=0,"-",W9/Q9)</f>
        <v>0.066666666666667</v>
      </c>
      <c r="Y9" s="181">
        <v>32000</v>
      </c>
      <c r="Z9" s="182">
        <f>IFERROR(Y9/Q9,"-")</f>
        <v>2133.3333333333</v>
      </c>
      <c r="AA9" s="182">
        <f>IFERROR(Y9/W9,"-")</f>
        <v>32000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0.066666666666667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0.066666666666667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2</v>
      </c>
      <c r="BG9" s="110">
        <f>IF(Q9=0,"",IF(BF9=0,"",(BF9/Q9)))</f>
        <v>0.13333333333333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6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5</v>
      </c>
      <c r="BY9" s="124">
        <f>IF(Q9=0,"",IF(BX9=0,"",(BX9/Q9)))</f>
        <v>0.33333333333333</v>
      </c>
      <c r="BZ9" s="125">
        <v>1</v>
      </c>
      <c r="CA9" s="126">
        <f>IFERROR(BZ9/BX9,"-")</f>
        <v>0.2</v>
      </c>
      <c r="CB9" s="127">
        <v>32000</v>
      </c>
      <c r="CC9" s="128">
        <f>IFERROR(CB9/BX9,"-")</f>
        <v>6400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32000</v>
      </c>
      <c r="CR9" s="138">
        <v>32000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9</v>
      </c>
      <c r="B12" s="39"/>
      <c r="C12" s="39"/>
      <c r="D12" s="39"/>
      <c r="E12" s="39"/>
      <c r="F12" s="39"/>
      <c r="G12" s="39"/>
      <c r="H12" s="40" t="s">
        <v>74</v>
      </c>
      <c r="I12" s="40"/>
      <c r="J12" s="40"/>
      <c r="K12" s="179">
        <f>SUM(K6:K11)</f>
        <v>115000</v>
      </c>
      <c r="L12" s="41">
        <f>SUM(L6:L11)</f>
        <v>325</v>
      </c>
      <c r="M12" s="41">
        <f>SUM(M6:M11)</f>
        <v>153</v>
      </c>
      <c r="N12" s="41">
        <f>SUM(N6:N11)</f>
        <v>423</v>
      </c>
      <c r="O12" s="41">
        <f>SUM(O6:O11)</f>
        <v>91</v>
      </c>
      <c r="P12" s="41">
        <f>SUM(P6:P11)</f>
        <v>1</v>
      </c>
      <c r="Q12" s="41">
        <f>SUM(Q6:Q11)</f>
        <v>92</v>
      </c>
      <c r="R12" s="42">
        <f>IFERROR(Q12/N12,"-")</f>
        <v>0.21749408983452</v>
      </c>
      <c r="S12" s="76">
        <f>SUM(S6:S11)</f>
        <v>6</v>
      </c>
      <c r="T12" s="76">
        <f>SUM(T6:T11)</f>
        <v>13</v>
      </c>
      <c r="U12" s="42">
        <f>IFERROR(S12/Q12,"-")</f>
        <v>0.065217391304348</v>
      </c>
      <c r="V12" s="43">
        <f>IFERROR(K12/Q12,"-")</f>
        <v>1250</v>
      </c>
      <c r="W12" s="44">
        <f>SUM(W6:W11)</f>
        <v>10</v>
      </c>
      <c r="X12" s="42">
        <f>IFERROR(W12/Q12,"-")</f>
        <v>0.10869565217391</v>
      </c>
      <c r="Y12" s="179">
        <f>SUM(Y6:Y11)</f>
        <v>1035000</v>
      </c>
      <c r="Z12" s="179">
        <f>IFERROR(Y12/Q12,"-")</f>
        <v>11250</v>
      </c>
      <c r="AA12" s="179">
        <f>IFERROR(Y12/W12,"-")</f>
        <v>103500</v>
      </c>
      <c r="AB12" s="179">
        <f>Y12-K12</f>
        <v>920000</v>
      </c>
      <c r="AC12" s="45">
        <f>Y12/K12</f>
        <v>9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75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5.568</v>
      </c>
      <c r="B6" s="184" t="s">
        <v>76</v>
      </c>
      <c r="C6" s="184" t="s">
        <v>58</v>
      </c>
      <c r="D6" s="184" t="s">
        <v>77</v>
      </c>
      <c r="E6" s="184" t="s">
        <v>78</v>
      </c>
      <c r="F6" s="184"/>
      <c r="G6" s="184" t="s">
        <v>61</v>
      </c>
      <c r="H6" s="87" t="s">
        <v>79</v>
      </c>
      <c r="I6" s="87" t="s">
        <v>80</v>
      </c>
      <c r="J6" s="87" t="s">
        <v>81</v>
      </c>
      <c r="K6" s="176">
        <v>125000</v>
      </c>
      <c r="L6" s="79">
        <v>95</v>
      </c>
      <c r="M6" s="79">
        <v>0</v>
      </c>
      <c r="N6" s="79">
        <v>338</v>
      </c>
      <c r="O6" s="88">
        <v>38</v>
      </c>
      <c r="P6" s="89">
        <v>0</v>
      </c>
      <c r="Q6" s="90">
        <f>O6+P6</f>
        <v>38</v>
      </c>
      <c r="R6" s="80">
        <f>IFERROR(Q6/N6,"-")</f>
        <v>0.11242603550296</v>
      </c>
      <c r="S6" s="79">
        <v>2</v>
      </c>
      <c r="T6" s="79">
        <v>9</v>
      </c>
      <c r="U6" s="80">
        <f>IFERROR(T6/(Q6),"-")</f>
        <v>0.23684210526316</v>
      </c>
      <c r="V6" s="81">
        <f>IFERROR(K6/SUM(Q6:Q7),"-")</f>
        <v>968.99224806202</v>
      </c>
      <c r="W6" s="82">
        <v>2</v>
      </c>
      <c r="X6" s="80">
        <f>IF(Q6=0,"-",W6/Q6)</f>
        <v>0.052631578947368</v>
      </c>
      <c r="Y6" s="181">
        <v>533000</v>
      </c>
      <c r="Z6" s="182">
        <f>IFERROR(Y6/Q6,"-")</f>
        <v>14026.315789474</v>
      </c>
      <c r="AA6" s="182">
        <f>IFERROR(Y6/W6,"-")</f>
        <v>266500</v>
      </c>
      <c r="AB6" s="176">
        <f>SUM(Y6:Y7)-SUM(K6:K7)</f>
        <v>571000</v>
      </c>
      <c r="AC6" s="83">
        <f>SUM(Y6:Y7)/SUM(K6:K7)</f>
        <v>5.568</v>
      </c>
      <c r="AD6" s="77"/>
      <c r="AE6" s="91">
        <v>5</v>
      </c>
      <c r="AF6" s="92">
        <f>IF(Q6=0,"",IF(AE6=0,"",(AE6/Q6)))</f>
        <v>0.13157894736842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>
        <v>6</v>
      </c>
      <c r="AO6" s="98">
        <f>IF(Q6=0,"",IF(AN6=0,"",(AN6/Q6)))</f>
        <v>0.15789473684211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9</v>
      </c>
      <c r="AX6" s="104">
        <f>IF(Q6=0,"",IF(AW6=0,"",(AW6/Q6)))</f>
        <v>0.23684210526316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0.13157894736842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4</v>
      </c>
      <c r="BP6" s="117">
        <f>IF(Q6=0,"",IF(BO6=0,"",(BO6/Q6)))</f>
        <v>0.10526315789474</v>
      </c>
      <c r="BQ6" s="118">
        <v>1</v>
      </c>
      <c r="BR6" s="119">
        <f>IFERROR(BQ6/BO6,"-")</f>
        <v>0.25</v>
      </c>
      <c r="BS6" s="120">
        <v>457000</v>
      </c>
      <c r="BT6" s="121">
        <f>IFERROR(BS6/BO6,"-")</f>
        <v>114250</v>
      </c>
      <c r="BU6" s="122"/>
      <c r="BV6" s="122"/>
      <c r="BW6" s="122">
        <v>1</v>
      </c>
      <c r="BX6" s="123">
        <v>7</v>
      </c>
      <c r="BY6" s="124">
        <f>IF(Q6=0,"",IF(BX6=0,"",(BX6/Q6)))</f>
        <v>0.18421052631579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2</v>
      </c>
      <c r="CH6" s="131">
        <f>IF(Q6=0,"",IF(CG6=0,"",(CG6/Q6)))</f>
        <v>0.052631578947368</v>
      </c>
      <c r="CI6" s="132">
        <v>1</v>
      </c>
      <c r="CJ6" s="133">
        <f>IFERROR(CI6/CG6,"-")</f>
        <v>0.5</v>
      </c>
      <c r="CK6" s="134">
        <v>76000</v>
      </c>
      <c r="CL6" s="135">
        <f>IFERROR(CK6/CG6,"-")</f>
        <v>38000</v>
      </c>
      <c r="CM6" s="136"/>
      <c r="CN6" s="136"/>
      <c r="CO6" s="136">
        <v>1</v>
      </c>
      <c r="CP6" s="137">
        <v>2</v>
      </c>
      <c r="CQ6" s="138">
        <v>533000</v>
      </c>
      <c r="CR6" s="138">
        <v>457000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82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290</v>
      </c>
      <c r="M7" s="79">
        <v>185</v>
      </c>
      <c r="N7" s="79">
        <v>390</v>
      </c>
      <c r="O7" s="88">
        <v>91</v>
      </c>
      <c r="P7" s="89">
        <v>0</v>
      </c>
      <c r="Q7" s="90">
        <f>O7+P7</f>
        <v>91</v>
      </c>
      <c r="R7" s="80">
        <f>IFERROR(Q7/N7,"-")</f>
        <v>0.23333333333333</v>
      </c>
      <c r="S7" s="79">
        <v>3</v>
      </c>
      <c r="T7" s="79">
        <v>20</v>
      </c>
      <c r="U7" s="80">
        <f>IFERROR(T7/(Q7),"-")</f>
        <v>0.21978021978022</v>
      </c>
      <c r="V7" s="81"/>
      <c r="W7" s="82">
        <v>5</v>
      </c>
      <c r="X7" s="80">
        <f>IF(Q7=0,"-",W7/Q7)</f>
        <v>0.054945054945055</v>
      </c>
      <c r="Y7" s="181">
        <v>163000</v>
      </c>
      <c r="Z7" s="182">
        <f>IFERROR(Y7/Q7,"-")</f>
        <v>1791.2087912088</v>
      </c>
      <c r="AA7" s="182">
        <f>IFERROR(Y7/W7,"-")</f>
        <v>32600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16</v>
      </c>
      <c r="AO7" s="98">
        <f>IF(Q7=0,"",IF(AN7=0,"",(AN7/Q7)))</f>
        <v>0.17582417582418</v>
      </c>
      <c r="AP7" s="97">
        <v>1</v>
      </c>
      <c r="AQ7" s="99">
        <f>IFERROR(AP7/AN7,"-")</f>
        <v>0.0625</v>
      </c>
      <c r="AR7" s="100">
        <v>5000</v>
      </c>
      <c r="AS7" s="101">
        <f>IFERROR(AR7/AN7,"-")</f>
        <v>312.5</v>
      </c>
      <c r="AT7" s="102">
        <v>1</v>
      </c>
      <c r="AU7" s="102"/>
      <c r="AV7" s="102"/>
      <c r="AW7" s="103">
        <v>8</v>
      </c>
      <c r="AX7" s="104">
        <f>IF(Q7=0,"",IF(AW7=0,"",(AW7/Q7)))</f>
        <v>0.087912087912088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25</v>
      </c>
      <c r="BG7" s="110">
        <f>IF(Q7=0,"",IF(BF7=0,"",(BF7/Q7)))</f>
        <v>0.27472527472527</v>
      </c>
      <c r="BH7" s="109">
        <v>1</v>
      </c>
      <c r="BI7" s="111">
        <f>IFERROR(BH7/BF7,"-")</f>
        <v>0.04</v>
      </c>
      <c r="BJ7" s="112">
        <v>3000</v>
      </c>
      <c r="BK7" s="113">
        <f>IFERROR(BJ7/BF7,"-")</f>
        <v>120</v>
      </c>
      <c r="BL7" s="114">
        <v>1</v>
      </c>
      <c r="BM7" s="114"/>
      <c r="BN7" s="114"/>
      <c r="BO7" s="116">
        <v>25</v>
      </c>
      <c r="BP7" s="117">
        <f>IF(Q7=0,"",IF(BO7=0,"",(BO7/Q7)))</f>
        <v>0.27472527472527</v>
      </c>
      <c r="BQ7" s="118">
        <v>2</v>
      </c>
      <c r="BR7" s="119">
        <f>IFERROR(BQ7/BO7,"-")</f>
        <v>0.08</v>
      </c>
      <c r="BS7" s="120">
        <v>6000</v>
      </c>
      <c r="BT7" s="121">
        <f>IFERROR(BS7/BO7,"-")</f>
        <v>240</v>
      </c>
      <c r="BU7" s="122">
        <v>2</v>
      </c>
      <c r="BV7" s="122"/>
      <c r="BW7" s="122"/>
      <c r="BX7" s="123">
        <v>14</v>
      </c>
      <c r="BY7" s="124">
        <f>IF(Q7=0,"",IF(BX7=0,"",(BX7/Q7)))</f>
        <v>0.15384615384615</v>
      </c>
      <c r="BZ7" s="125">
        <v>1</v>
      </c>
      <c r="CA7" s="126">
        <f>IFERROR(BZ7/BX7,"-")</f>
        <v>0.071428571428571</v>
      </c>
      <c r="CB7" s="127">
        <v>12000</v>
      </c>
      <c r="CC7" s="128">
        <f>IFERROR(CB7/BX7,"-")</f>
        <v>857.14285714286</v>
      </c>
      <c r="CD7" s="129"/>
      <c r="CE7" s="129"/>
      <c r="CF7" s="129">
        <v>1</v>
      </c>
      <c r="CG7" s="130">
        <v>3</v>
      </c>
      <c r="CH7" s="131">
        <f>IF(Q7=0,"",IF(CG7=0,"",(CG7/Q7)))</f>
        <v>0.032967032967033</v>
      </c>
      <c r="CI7" s="132">
        <v>1</v>
      </c>
      <c r="CJ7" s="133">
        <f>IFERROR(CI7/CG7,"-")</f>
        <v>0.33333333333333</v>
      </c>
      <c r="CK7" s="134">
        <v>395000</v>
      </c>
      <c r="CL7" s="135">
        <f>IFERROR(CK7/CG7,"-")</f>
        <v>131666.66666667</v>
      </c>
      <c r="CM7" s="136"/>
      <c r="CN7" s="136"/>
      <c r="CO7" s="136">
        <v>1</v>
      </c>
      <c r="CP7" s="137">
        <v>5</v>
      </c>
      <c r="CQ7" s="138">
        <v>163000</v>
      </c>
      <c r="CR7" s="138">
        <v>395000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5.568</v>
      </c>
      <c r="B10" s="39"/>
      <c r="C10" s="39"/>
      <c r="D10" s="39"/>
      <c r="E10" s="39"/>
      <c r="F10" s="39"/>
      <c r="G10" s="39"/>
      <c r="H10" s="40" t="s">
        <v>83</v>
      </c>
      <c r="I10" s="40"/>
      <c r="J10" s="40"/>
      <c r="K10" s="179">
        <f>SUM(K6:K9)</f>
        <v>125000</v>
      </c>
      <c r="L10" s="41">
        <f>SUM(L6:L9)</f>
        <v>385</v>
      </c>
      <c r="M10" s="41">
        <f>SUM(M6:M9)</f>
        <v>185</v>
      </c>
      <c r="N10" s="41">
        <f>SUM(N6:N9)</f>
        <v>728</v>
      </c>
      <c r="O10" s="41">
        <f>SUM(O6:O9)</f>
        <v>129</v>
      </c>
      <c r="P10" s="41">
        <f>SUM(P6:P9)</f>
        <v>0</v>
      </c>
      <c r="Q10" s="41">
        <f>SUM(Q6:Q9)</f>
        <v>129</v>
      </c>
      <c r="R10" s="42">
        <f>IFERROR(Q10/N10,"-")</f>
        <v>0.1771978021978</v>
      </c>
      <c r="S10" s="76">
        <f>SUM(S6:S9)</f>
        <v>5</v>
      </c>
      <c r="T10" s="76">
        <f>SUM(T6:T9)</f>
        <v>29</v>
      </c>
      <c r="U10" s="42">
        <f>IFERROR(S10/Q10,"-")</f>
        <v>0.038759689922481</v>
      </c>
      <c r="V10" s="43">
        <f>IFERROR(K10/Q10,"-")</f>
        <v>968.99224806202</v>
      </c>
      <c r="W10" s="44">
        <f>SUM(W6:W9)</f>
        <v>7</v>
      </c>
      <c r="X10" s="42">
        <f>IFERROR(W10/Q10,"-")</f>
        <v>0.054263565891473</v>
      </c>
      <c r="Y10" s="179">
        <f>SUM(Y6:Y9)</f>
        <v>696000</v>
      </c>
      <c r="Z10" s="179">
        <f>IFERROR(Y10/Q10,"-")</f>
        <v>5395.3488372093</v>
      </c>
      <c r="AA10" s="179">
        <f>IFERROR(Y10/W10,"-")</f>
        <v>99428.571428571</v>
      </c>
      <c r="AB10" s="179">
        <f>Y10-K10</f>
        <v>571000</v>
      </c>
      <c r="AC10" s="45">
        <f>Y10/K10</f>
        <v>5.568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84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85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2.1154802807209</v>
      </c>
      <c r="B6" s="184" t="s">
        <v>86</v>
      </c>
      <c r="C6" s="184" t="s">
        <v>87</v>
      </c>
      <c r="D6" s="184"/>
      <c r="E6" s="184"/>
      <c r="F6" s="87" t="s">
        <v>88</v>
      </c>
      <c r="G6" s="87" t="s">
        <v>89</v>
      </c>
      <c r="H6" s="176">
        <v>9480164</v>
      </c>
      <c r="I6" s="79">
        <v>8998</v>
      </c>
      <c r="J6" s="79">
        <v>0</v>
      </c>
      <c r="K6" s="79">
        <v>380199</v>
      </c>
      <c r="L6" s="90">
        <v>3717</v>
      </c>
      <c r="M6" s="80">
        <f>IFERROR(L6/K6,"-")</f>
        <v>0.0097764591700662</v>
      </c>
      <c r="N6" s="79">
        <v>159</v>
      </c>
      <c r="O6" s="79">
        <v>1234</v>
      </c>
      <c r="P6" s="80">
        <f>IFERROR(N6/(L6),"-")</f>
        <v>0.042776432606941</v>
      </c>
      <c r="Q6" s="81">
        <f>IFERROR(H6/SUM(L6:L6),"-")</f>
        <v>2550.4880279796</v>
      </c>
      <c r="R6" s="82">
        <v>418</v>
      </c>
      <c r="S6" s="80">
        <f>IF(L6=0,"-",R6/L6)</f>
        <v>0.11245628194781</v>
      </c>
      <c r="T6" s="181">
        <v>20055100</v>
      </c>
      <c r="U6" s="182">
        <f>IFERROR(T6/L6,"-")</f>
        <v>5395.5071294054</v>
      </c>
      <c r="V6" s="182">
        <f>IFERROR(T6/R6,"-")</f>
        <v>47978.708133971</v>
      </c>
      <c r="W6" s="176">
        <f>SUM(T6:T6)-SUM(H6:H6)</f>
        <v>10574936</v>
      </c>
      <c r="X6" s="83">
        <f>SUM(T6:T6)/SUM(H6:H6)</f>
        <v>2.1154802807209</v>
      </c>
      <c r="Y6" s="77"/>
      <c r="Z6" s="91">
        <v>28</v>
      </c>
      <c r="AA6" s="92">
        <f>IF(L6=0,"",IF(Z6=0,"",(Z6/L6)))</f>
        <v>0.0075329566854991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3</v>
      </c>
      <c r="AJ6" s="98">
        <f>IF(L6=0,"",IF(AI6=0,"",(AI6/L6)))</f>
        <v>0.00080710250201776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12</v>
      </c>
      <c r="AS6" s="104">
        <f>IF(L6=0,"",IF(AR6=0,"",(AR6/L6)))</f>
        <v>0.003228410008071</v>
      </c>
      <c r="AT6" s="103">
        <v>2</v>
      </c>
      <c r="AU6" s="105">
        <f>IFERROR(AT6/AR6,"-")</f>
        <v>0.16666666666667</v>
      </c>
      <c r="AV6" s="106">
        <v>26000</v>
      </c>
      <c r="AW6" s="107">
        <f>IFERROR(AV6/AR6,"-")</f>
        <v>2166.6666666667</v>
      </c>
      <c r="AX6" s="108">
        <v>1</v>
      </c>
      <c r="AY6" s="108"/>
      <c r="AZ6" s="108">
        <v>1</v>
      </c>
      <c r="BA6" s="109">
        <v>95</v>
      </c>
      <c r="BB6" s="110">
        <f>IF(L6=0,"",IF(BA6=0,"",(BA6/L6)))</f>
        <v>0.025558245897229</v>
      </c>
      <c r="BC6" s="109">
        <v>3</v>
      </c>
      <c r="BD6" s="111">
        <f>IFERROR(BC6/BA6,"-")</f>
        <v>0.031578947368421</v>
      </c>
      <c r="BE6" s="112">
        <v>13000</v>
      </c>
      <c r="BF6" s="113">
        <f>IFERROR(BE6/BA6,"-")</f>
        <v>136.84210526316</v>
      </c>
      <c r="BG6" s="114">
        <v>3</v>
      </c>
      <c r="BH6" s="114"/>
      <c r="BI6" s="114"/>
      <c r="BJ6" s="116">
        <v>2402</v>
      </c>
      <c r="BK6" s="117">
        <f>IF(L6=0,"",IF(BJ6=0,"",(BJ6/L6)))</f>
        <v>0.64622006994888</v>
      </c>
      <c r="BL6" s="118">
        <v>252</v>
      </c>
      <c r="BM6" s="119">
        <f>IFERROR(BL6/BJ6,"-")</f>
        <v>0.10491257285595</v>
      </c>
      <c r="BN6" s="120">
        <v>8812100</v>
      </c>
      <c r="BO6" s="121">
        <f>IFERROR(BN6/BJ6,"-")</f>
        <v>3668.6511240633</v>
      </c>
      <c r="BP6" s="122">
        <v>102</v>
      </c>
      <c r="BQ6" s="122">
        <v>25</v>
      </c>
      <c r="BR6" s="122">
        <v>125</v>
      </c>
      <c r="BS6" s="123">
        <v>1065</v>
      </c>
      <c r="BT6" s="124">
        <f>IF(L6=0,"",IF(BS6=0,"",(BS6/L6)))</f>
        <v>0.2865213882163</v>
      </c>
      <c r="BU6" s="125">
        <v>135</v>
      </c>
      <c r="BV6" s="126">
        <f>IFERROR(BU6/BS6,"-")</f>
        <v>0.12676056338028</v>
      </c>
      <c r="BW6" s="127">
        <v>9599000</v>
      </c>
      <c r="BX6" s="128">
        <f>IFERROR(BW6/BS6,"-")</f>
        <v>9013.1455399061</v>
      </c>
      <c r="BY6" s="129">
        <v>36</v>
      </c>
      <c r="BZ6" s="129">
        <v>20</v>
      </c>
      <c r="CA6" s="129">
        <v>79</v>
      </c>
      <c r="CB6" s="130">
        <v>112</v>
      </c>
      <c r="CC6" s="131">
        <f>IF(L6=0,"",IF(CB6=0,"",(CB6/L6)))</f>
        <v>0.030131826741996</v>
      </c>
      <c r="CD6" s="132">
        <v>26</v>
      </c>
      <c r="CE6" s="133">
        <f>IFERROR(CD6/CB6,"-")</f>
        <v>0.23214285714286</v>
      </c>
      <c r="CF6" s="134">
        <v>1605000</v>
      </c>
      <c r="CG6" s="135">
        <f>IFERROR(CF6/CB6,"-")</f>
        <v>14330.357142857</v>
      </c>
      <c r="CH6" s="136">
        <v>6</v>
      </c>
      <c r="CI6" s="136">
        <v>3</v>
      </c>
      <c r="CJ6" s="136">
        <v>17</v>
      </c>
      <c r="CK6" s="137">
        <v>418</v>
      </c>
      <c r="CL6" s="138">
        <v>20055100</v>
      </c>
      <c r="CM6" s="138">
        <v>995000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90</v>
      </c>
      <c r="C7" s="184" t="s">
        <v>87</v>
      </c>
      <c r="D7" s="184"/>
      <c r="E7" s="184"/>
      <c r="F7" s="87" t="s">
        <v>91</v>
      </c>
      <c r="G7" s="87" t="s">
        <v>89</v>
      </c>
      <c r="H7" s="176">
        <v>0</v>
      </c>
      <c r="I7" s="79">
        <v>0</v>
      </c>
      <c r="J7" s="79">
        <v>0</v>
      </c>
      <c r="K7" s="79">
        <v>5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2.0149045089514</v>
      </c>
      <c r="B8" s="184" t="s">
        <v>92</v>
      </c>
      <c r="C8" s="184" t="s">
        <v>87</v>
      </c>
      <c r="D8" s="184"/>
      <c r="E8" s="184"/>
      <c r="F8" s="87" t="s">
        <v>93</v>
      </c>
      <c r="G8" s="87" t="s">
        <v>89</v>
      </c>
      <c r="H8" s="176">
        <v>2800629</v>
      </c>
      <c r="I8" s="79">
        <v>2699</v>
      </c>
      <c r="J8" s="79">
        <v>0</v>
      </c>
      <c r="K8" s="79">
        <v>49007</v>
      </c>
      <c r="L8" s="90">
        <v>1265</v>
      </c>
      <c r="M8" s="80">
        <f>IFERROR(L8/K8,"-")</f>
        <v>0.025812639010754</v>
      </c>
      <c r="N8" s="79">
        <v>54</v>
      </c>
      <c r="O8" s="79">
        <v>500</v>
      </c>
      <c r="P8" s="80">
        <f>IFERROR(N8/(L8),"-")</f>
        <v>0.042687747035573</v>
      </c>
      <c r="Q8" s="81">
        <f>IFERROR(H8/SUM(L8:L8),"-")</f>
        <v>2213.9359683794</v>
      </c>
      <c r="R8" s="82">
        <v>123</v>
      </c>
      <c r="S8" s="80">
        <f>IF(L8=0,"-",R8/L8)</f>
        <v>0.097233201581028</v>
      </c>
      <c r="T8" s="181">
        <v>5643000</v>
      </c>
      <c r="U8" s="182">
        <f>IFERROR(T8/L8,"-")</f>
        <v>4460.8695652174</v>
      </c>
      <c r="V8" s="182">
        <f>IFERROR(T8/R8,"-")</f>
        <v>45878.048780488</v>
      </c>
      <c r="W8" s="176">
        <f>SUM(T8:T8)-SUM(H8:H8)</f>
        <v>2842371</v>
      </c>
      <c r="X8" s="83">
        <f>SUM(T8:T8)/SUM(H8:H8)</f>
        <v>2.0149045089514</v>
      </c>
      <c r="Y8" s="77"/>
      <c r="Z8" s="91">
        <v>44</v>
      </c>
      <c r="AA8" s="92">
        <f>IF(L8=0,"",IF(Z8=0,"",(Z8/L8)))</f>
        <v>0.034782608695652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147</v>
      </c>
      <c r="AJ8" s="98">
        <f>IF(L8=0,"",IF(AI8=0,"",(AI8/L8)))</f>
        <v>0.11620553359684</v>
      </c>
      <c r="AK8" s="97">
        <v>3</v>
      </c>
      <c r="AL8" s="99">
        <f>IFERROR(AK8/AI8,"-")</f>
        <v>0.020408163265306</v>
      </c>
      <c r="AM8" s="100">
        <v>26000</v>
      </c>
      <c r="AN8" s="101">
        <f>IFERROR(AM8/AI8,"-")</f>
        <v>176.87074829932</v>
      </c>
      <c r="AO8" s="102">
        <v>2</v>
      </c>
      <c r="AP8" s="102"/>
      <c r="AQ8" s="102">
        <v>1</v>
      </c>
      <c r="AR8" s="103">
        <v>136</v>
      </c>
      <c r="AS8" s="104">
        <f>IF(L8=0,"",IF(AR8=0,"",(AR8/L8)))</f>
        <v>0.10750988142292</v>
      </c>
      <c r="AT8" s="103">
        <v>2</v>
      </c>
      <c r="AU8" s="105">
        <f>IFERROR(AT8/AR8,"-")</f>
        <v>0.014705882352941</v>
      </c>
      <c r="AV8" s="106">
        <v>19000</v>
      </c>
      <c r="AW8" s="107">
        <f>IFERROR(AV8/AR8,"-")</f>
        <v>139.70588235294</v>
      </c>
      <c r="AX8" s="108"/>
      <c r="AY8" s="108">
        <v>1</v>
      </c>
      <c r="AZ8" s="108">
        <v>1</v>
      </c>
      <c r="BA8" s="109">
        <v>315</v>
      </c>
      <c r="BB8" s="110">
        <f>IF(L8=0,"",IF(BA8=0,"",(BA8/L8)))</f>
        <v>0.24901185770751</v>
      </c>
      <c r="BC8" s="109">
        <v>16</v>
      </c>
      <c r="BD8" s="111">
        <f>IFERROR(BC8/BA8,"-")</f>
        <v>0.050793650793651</v>
      </c>
      <c r="BE8" s="112">
        <v>287000</v>
      </c>
      <c r="BF8" s="113">
        <f>IFERROR(BE8/BA8,"-")</f>
        <v>911.11111111111</v>
      </c>
      <c r="BG8" s="114">
        <v>7</v>
      </c>
      <c r="BH8" s="114">
        <v>2</v>
      </c>
      <c r="BI8" s="114">
        <v>7</v>
      </c>
      <c r="BJ8" s="116">
        <v>421</v>
      </c>
      <c r="BK8" s="117">
        <f>IF(L8=0,"",IF(BJ8=0,"",(BJ8/L8)))</f>
        <v>0.33280632411067</v>
      </c>
      <c r="BL8" s="118">
        <v>56</v>
      </c>
      <c r="BM8" s="119">
        <f>IFERROR(BL8/BJ8,"-")</f>
        <v>0.13301662707838</v>
      </c>
      <c r="BN8" s="120">
        <v>2213000</v>
      </c>
      <c r="BO8" s="121">
        <f>IFERROR(BN8/BJ8,"-")</f>
        <v>5256.5320665083</v>
      </c>
      <c r="BP8" s="122">
        <v>29</v>
      </c>
      <c r="BQ8" s="122">
        <v>8</v>
      </c>
      <c r="BR8" s="122">
        <v>19</v>
      </c>
      <c r="BS8" s="123">
        <v>172</v>
      </c>
      <c r="BT8" s="124">
        <f>IF(L8=0,"",IF(BS8=0,"",(BS8/L8)))</f>
        <v>0.13596837944664</v>
      </c>
      <c r="BU8" s="125">
        <v>38</v>
      </c>
      <c r="BV8" s="126">
        <f>IFERROR(BU8/BS8,"-")</f>
        <v>0.22093023255814</v>
      </c>
      <c r="BW8" s="127">
        <v>2729000</v>
      </c>
      <c r="BX8" s="128">
        <f>IFERROR(BW8/BS8,"-")</f>
        <v>15866.279069767</v>
      </c>
      <c r="BY8" s="129">
        <v>16</v>
      </c>
      <c r="BZ8" s="129">
        <v>6</v>
      </c>
      <c r="CA8" s="129">
        <v>16</v>
      </c>
      <c r="CB8" s="130">
        <v>30</v>
      </c>
      <c r="CC8" s="131">
        <f>IF(L8=0,"",IF(CB8=0,"",(CB8/L8)))</f>
        <v>0.023715415019763</v>
      </c>
      <c r="CD8" s="132">
        <v>8</v>
      </c>
      <c r="CE8" s="133">
        <f>IFERROR(CD8/CB8,"-")</f>
        <v>0.26666666666667</v>
      </c>
      <c r="CF8" s="134">
        <v>369000</v>
      </c>
      <c r="CG8" s="135">
        <f>IFERROR(CF8/CB8,"-")</f>
        <v>12300</v>
      </c>
      <c r="CH8" s="136">
        <v>4</v>
      </c>
      <c r="CI8" s="136"/>
      <c r="CJ8" s="136">
        <v>4</v>
      </c>
      <c r="CK8" s="137">
        <v>123</v>
      </c>
      <c r="CL8" s="138">
        <v>5643000</v>
      </c>
      <c r="CM8" s="138">
        <v>1170000</v>
      </c>
      <c r="CN8" s="138">
        <v>8000</v>
      </c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94</v>
      </c>
      <c r="G11" s="40"/>
      <c r="H11" s="179"/>
      <c r="I11" s="41">
        <f>SUM(I6:I10)</f>
        <v>11697</v>
      </c>
      <c r="J11" s="41">
        <f>SUM(J6:J10)</f>
        <v>0</v>
      </c>
      <c r="K11" s="41">
        <f>SUM(K6:K10)</f>
        <v>429211</v>
      </c>
      <c r="L11" s="41">
        <f>SUM(L6:L10)</f>
        <v>4982</v>
      </c>
      <c r="M11" s="42">
        <f>IFERROR(L11/K11,"-")</f>
        <v>0.01160734463935</v>
      </c>
      <c r="N11" s="76">
        <f>SUM(N6:N10)</f>
        <v>213</v>
      </c>
      <c r="O11" s="76">
        <f>SUM(O6:O10)</f>
        <v>1734</v>
      </c>
      <c r="P11" s="42">
        <f>IFERROR(N11/L11,"-")</f>
        <v>0.042753914090727</v>
      </c>
      <c r="Q11" s="43">
        <f>IFERROR(H11/L11,"-")</f>
        <v>0</v>
      </c>
      <c r="R11" s="44">
        <f>SUM(R6:R10)</f>
        <v>541</v>
      </c>
      <c r="S11" s="42">
        <f>IFERROR(R11/L11,"-")</f>
        <v>0.10859092733842</v>
      </c>
      <c r="T11" s="179">
        <f>SUM(T6:T10)</f>
        <v>25698100</v>
      </c>
      <c r="U11" s="179">
        <f>IFERROR(T11/L11,"-")</f>
        <v>5158.1894821357</v>
      </c>
      <c r="V11" s="179">
        <f>IFERROR(T11/R11,"-")</f>
        <v>47501.109057301</v>
      </c>
      <c r="W11" s="179">
        <f>T11-H11</f>
        <v>25698100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雑誌</vt:lpstr>
      <vt:lpstr>DVD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