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<sst xmlns="http://schemas.openxmlformats.org/spreadsheetml/2006/main" uniqueCount="94">
  <si>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07月</t>
  </si>
  <si>
    <t>パートナー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</si>
  <si>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</si>
  <si>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</si>
  <si>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</si>
  <si>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</si>
  <si>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</si>
  <si>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</si>
  <si>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</si>
  <si>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</si>
  <si>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</si>
  <si>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</si>
  <si>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</si>
  <si>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</si>
  <si>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</si>
  <si>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</si>
  <si>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</si>
  <si>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</si>
  <si>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</si>
  <si>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</si>
  <si>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</si>
  <si>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</si>
  <si>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</si>
  <si>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</si>
  <si>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</si>
  <si>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</si>
  <si>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</si>
  <si>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</si>
  <si>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</si>
  <si>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</si>
  <si>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</si>
  <si>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</si>
  <si>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</si>
  <si>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</si>
  <si>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</si>
  <si>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</si>
  <si>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</si>
  <si>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</si>
  <si>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</si>
  <si>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</si>
  <si>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</si>
  <si>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</si>
  <si>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</si>
  <si>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</si>
  <si>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</si>
  <si>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</si>
  <si>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</si>
  <si>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</si>
  <si>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</si>
  <si>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</si>
  <si>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</si>
  <si>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</si>
  <si>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</si>
  <si>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</si>
  <si>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</si>
  <si>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</si>
  <si>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</si>
  <si>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zs031</t>
  </si>
  <si>
    <t>インターカラー</t>
  </si>
  <si>
    <t>芸文社</t>
  </si>
  <si>
    <t>右女3（並木塔子）</t>
  </si>
  <si>
    <t>学生いません。ギャルいません。熟女、熟女、熟女</t>
  </si>
  <si>
    <t>lp01</t>
  </si>
  <si>
    <t>カミオン</t>
  </si>
  <si>
    <t>1C2P</t>
  </si>
  <si>
    <t>7月01日(木)</t>
  </si>
  <si>
    <t>zs032</t>
  </si>
  <si>
    <t>空電</t>
  </si>
  <si>
    <t>hv027</t>
  </si>
  <si>
    <t>アドライヴ</t>
  </si>
  <si>
    <t>コアマガジン</t>
  </si>
  <si>
    <t>2Pスポーツ新聞_v01_パートナー(エロ)</t>
  </si>
  <si>
    <t>実話BUNKAタブー</t>
  </si>
  <si>
    <t>7月16日(金)</t>
  </si>
  <si>
    <t>hv028</t>
  </si>
  <si>
    <t>hv029</t>
  </si>
  <si>
    <t>日本ジャーナル出版</t>
  </si>
  <si>
    <t>1Pスポーツ新聞（パートナー）</t>
  </si>
  <si>
    <t>週刊実話増刊「実話ザ・タブー」</t>
  </si>
  <si>
    <t>表4　4C1P</t>
  </si>
  <si>
    <t>7月28日(水)</t>
  </si>
  <si>
    <t>hv030</t>
  </si>
  <si>
    <t>雑誌 TOTAL</t>
  </si>
  <si>
    <t>●リスティング 広告</t>
  </si>
  <si>
    <t>UA</t>
  </si>
  <si>
    <t>ydi</t>
  </si>
  <si>
    <t>ADIT</t>
  </si>
  <si>
    <t>YDN（インフィード）</t>
  </si>
  <si>
    <t>7/1～7/31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</si>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</sst>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</v>
      </c>
      <c r="B6" s="184" t="s">
        <v>57</v>
      </c>
      <c r="C6" s="184" t="s">
        <v>58</v>
      </c>
      <c r="D6" s="184" t="s">
        <v>59</v>
      </c>
      <c r="E6" s="184" t="s">
        <v>60</v>
      </c>
      <c r="F6" s="184" t="s">
        <v>61</v>
      </c>
      <c r="G6" s="184" t="s">
        <v>62</v>
      </c>
      <c r="H6" s="87" t="s">
        <v>63</v>
      </c>
      <c r="I6" s="87" t="s">
        <v>64</v>
      </c>
      <c r="J6" s="87" t="s">
        <v>65</v>
      </c>
      <c r="K6" s="176">
        <v>100000</v>
      </c>
      <c r="L6" s="79">
        <v>13</v>
      </c>
      <c r="M6" s="79">
        <v>0</v>
      </c>
      <c r="N6" s="79">
        <v>30</v>
      </c>
      <c r="O6" s="88">
        <v>7</v>
      </c>
      <c r="P6" s="89">
        <v>0</v>
      </c>
      <c r="Q6" s="90">
        <f>O6+P6</f>
        <v>7</v>
      </c>
      <c r="R6" s="80">
        <f>IFERROR(Q6/N6,"-")</f>
        <v>0.23333333333333</v>
      </c>
      <c r="S6" s="79">
        <v>0</v>
      </c>
      <c r="T6" s="79">
        <v>3</v>
      </c>
      <c r="U6" s="80">
        <f>IFERROR(T6/(Q6),"-")</f>
        <v>0.42857142857143</v>
      </c>
      <c r="V6" s="81">
        <f>IFERROR(K6/SUM(Q6:Q7),"-")</f>
        <v>9090.9090909091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-100000</v>
      </c>
      <c r="AC6" s="83">
        <f>SUM(Y6:Y7)/SUM(K6:K7)</f>
        <v>0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0.14285714285714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0.14285714285714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5</v>
      </c>
      <c r="BG6" s="110">
        <f>IF(Q6=0,"",IF(BF6=0,"",(BF6/Q6)))</f>
        <v>0.71428571428571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66</v>
      </c>
      <c r="C7" s="184" t="s">
        <v>58</v>
      </c>
      <c r="D7" s="184"/>
      <c r="E7" s="184"/>
      <c r="F7" s="184"/>
      <c r="G7" s="184" t="s">
        <v>67</v>
      </c>
      <c r="H7" s="87"/>
      <c r="I7" s="87"/>
      <c r="J7" s="87"/>
      <c r="K7" s="176"/>
      <c r="L7" s="79">
        <v>19</v>
      </c>
      <c r="M7" s="79">
        <v>12</v>
      </c>
      <c r="N7" s="79">
        <v>13</v>
      </c>
      <c r="O7" s="88">
        <v>4</v>
      </c>
      <c r="P7" s="89">
        <v>0</v>
      </c>
      <c r="Q7" s="90">
        <f>O7+P7</f>
        <v>4</v>
      </c>
      <c r="R7" s="80">
        <f>IFERROR(Q7/N7,"-")</f>
        <v>0.30769230769231</v>
      </c>
      <c r="S7" s="79">
        <v>0</v>
      </c>
      <c r="T7" s="79">
        <v>1</v>
      </c>
      <c r="U7" s="80">
        <f>IFERROR(T7/(Q7),"-")</f>
        <v>0.25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0.5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1</v>
      </c>
      <c r="BP7" s="117">
        <f>IF(Q7=0,"",IF(BO7=0,"",(BO7/Q7)))</f>
        <v>0.25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0.25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</v>
      </c>
      <c r="B8" s="184" t="s">
        <v>68</v>
      </c>
      <c r="C8" s="184" t="s">
        <v>69</v>
      </c>
      <c r="D8" s="184" t="s">
        <v>70</v>
      </c>
      <c r="E8" s="184" t="s">
        <v>71</v>
      </c>
      <c r="F8" s="184"/>
      <c r="G8" s="184" t="s">
        <v>62</v>
      </c>
      <c r="H8" s="87" t="s">
        <v>72</v>
      </c>
      <c r="I8" s="87" t="s">
        <v>64</v>
      </c>
      <c r="J8" s="87" t="s">
        <v>73</v>
      </c>
      <c r="K8" s="176">
        <v>40000</v>
      </c>
      <c r="L8" s="79">
        <v>4</v>
      </c>
      <c r="M8" s="79">
        <v>0</v>
      </c>
      <c r="N8" s="79">
        <v>20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>
        <f>IFERROR(K8/SUM(Q8:Q9),"-")</f>
        <v>20000</v>
      </c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>
        <f>SUM(Y8:Y9)-SUM(K8:K9)</f>
        <v>-40000</v>
      </c>
      <c r="AC8" s="83">
        <f>SUM(Y8:Y9)/SUM(K8:K9)</f>
        <v>0</v>
      </c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74</v>
      </c>
      <c r="C9" s="184" t="s">
        <v>69</v>
      </c>
      <c r="D9" s="184"/>
      <c r="E9" s="184"/>
      <c r="F9" s="184"/>
      <c r="G9" s="184" t="s">
        <v>67</v>
      </c>
      <c r="H9" s="87"/>
      <c r="I9" s="87"/>
      <c r="J9" s="87"/>
      <c r="K9" s="176"/>
      <c r="L9" s="79">
        <v>9</v>
      </c>
      <c r="M9" s="79">
        <v>6</v>
      </c>
      <c r="N9" s="79">
        <v>1</v>
      </c>
      <c r="O9" s="88">
        <v>2</v>
      </c>
      <c r="P9" s="89">
        <v>0</v>
      </c>
      <c r="Q9" s="90">
        <f>O9+P9</f>
        <v>2</v>
      </c>
      <c r="R9" s="80">
        <f>IFERROR(Q9/N9,"-")</f>
        <v>2</v>
      </c>
      <c r="S9" s="79">
        <v>0</v>
      </c>
      <c r="T9" s="79">
        <v>1</v>
      </c>
      <c r="U9" s="80">
        <f>IFERROR(T9/(Q9),"-")</f>
        <v>0.5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2</v>
      </c>
      <c r="BP9" s="117">
        <f>IF(Q9=0,"",IF(BO9=0,"",(BO9/Q9)))</f>
        <v>1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3.664</v>
      </c>
      <c r="B10" s="184" t="s">
        <v>75</v>
      </c>
      <c r="C10" s="184" t="s">
        <v>69</v>
      </c>
      <c r="D10" s="184" t="s">
        <v>76</v>
      </c>
      <c r="E10" s="184" t="s">
        <v>77</v>
      </c>
      <c r="F10" s="184"/>
      <c r="G10" s="184" t="s">
        <v>62</v>
      </c>
      <c r="H10" s="87" t="s">
        <v>78</v>
      </c>
      <c r="I10" s="87" t="s">
        <v>79</v>
      </c>
      <c r="J10" s="87" t="s">
        <v>80</v>
      </c>
      <c r="K10" s="176">
        <v>125000</v>
      </c>
      <c r="L10" s="79">
        <v>20</v>
      </c>
      <c r="M10" s="79">
        <v>0</v>
      </c>
      <c r="N10" s="79">
        <v>67</v>
      </c>
      <c r="O10" s="88">
        <v>8</v>
      </c>
      <c r="P10" s="89">
        <v>0</v>
      </c>
      <c r="Q10" s="90">
        <f>O10+P10</f>
        <v>8</v>
      </c>
      <c r="R10" s="80">
        <f>IFERROR(Q10/N10,"-")</f>
        <v>0.11940298507463</v>
      </c>
      <c r="S10" s="79">
        <v>2</v>
      </c>
      <c r="T10" s="79">
        <v>4</v>
      </c>
      <c r="U10" s="80">
        <f>IFERROR(T10/(Q10),"-")</f>
        <v>0.5</v>
      </c>
      <c r="V10" s="81">
        <f>IFERROR(K10/SUM(Q10:Q11),"-")</f>
        <v>3472.2222222222</v>
      </c>
      <c r="W10" s="82">
        <v>1</v>
      </c>
      <c r="X10" s="80">
        <f>IF(Q10=0,"-",W10/Q10)</f>
        <v>0.125</v>
      </c>
      <c r="Y10" s="181">
        <v>65000</v>
      </c>
      <c r="Z10" s="182">
        <f>IFERROR(Y10/Q10,"-")</f>
        <v>8125</v>
      </c>
      <c r="AA10" s="182">
        <f>IFERROR(Y10/W10,"-")</f>
        <v>65000</v>
      </c>
      <c r="AB10" s="176">
        <f>SUM(Y10:Y11)-SUM(K10:K11)</f>
        <v>333000</v>
      </c>
      <c r="AC10" s="83">
        <f>SUM(Y10:Y11)/SUM(K10:K11)</f>
        <v>3.664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>
        <v>3</v>
      </c>
      <c r="AO10" s="98">
        <f>IF(Q10=0,"",IF(AN10=0,"",(AN10/Q10)))</f>
        <v>0.375</v>
      </c>
      <c r="AP10" s="97"/>
      <c r="AQ10" s="99">
        <f>IFERROR(AP10/AN10,"-")</f>
        <v>0</v>
      </c>
      <c r="AR10" s="100"/>
      <c r="AS10" s="101">
        <f>IFERROR(AR10/AN10,"-")</f>
        <v>0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0.125</v>
      </c>
      <c r="BH10" s="109">
        <v>1</v>
      </c>
      <c r="BI10" s="111">
        <f>IFERROR(BH10/BF10,"-")</f>
        <v>1</v>
      </c>
      <c r="BJ10" s="112">
        <v>65000</v>
      </c>
      <c r="BK10" s="113">
        <f>IFERROR(BJ10/BF10,"-")</f>
        <v>65000</v>
      </c>
      <c r="BL10" s="114"/>
      <c r="BM10" s="114"/>
      <c r="BN10" s="114">
        <v>1</v>
      </c>
      <c r="BO10" s="116">
        <v>2</v>
      </c>
      <c r="BP10" s="117">
        <f>IF(Q10=0,"",IF(BO10=0,"",(BO10/Q10)))</f>
        <v>0.25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2</v>
      </c>
      <c r="BY10" s="124">
        <f>IF(Q10=0,"",IF(BX10=0,"",(BX10/Q10)))</f>
        <v>0.25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65000</v>
      </c>
      <c r="CR10" s="138">
        <v>65000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81</v>
      </c>
      <c r="C11" s="184" t="s">
        <v>69</v>
      </c>
      <c r="D11" s="184"/>
      <c r="E11" s="184"/>
      <c r="F11" s="184"/>
      <c r="G11" s="184" t="s">
        <v>67</v>
      </c>
      <c r="H11" s="87"/>
      <c r="I11" s="87"/>
      <c r="J11" s="87"/>
      <c r="K11" s="176"/>
      <c r="L11" s="79">
        <v>128</v>
      </c>
      <c r="M11" s="79">
        <v>69</v>
      </c>
      <c r="N11" s="79">
        <v>85</v>
      </c>
      <c r="O11" s="88">
        <v>27</v>
      </c>
      <c r="P11" s="89">
        <v>1</v>
      </c>
      <c r="Q11" s="90">
        <f>O11+P11</f>
        <v>28</v>
      </c>
      <c r="R11" s="80">
        <f>IFERROR(Q11/N11,"-")</f>
        <v>0.32941176470588</v>
      </c>
      <c r="S11" s="79">
        <v>3</v>
      </c>
      <c r="T11" s="79">
        <v>2</v>
      </c>
      <c r="U11" s="80">
        <f>IFERROR(T11/(Q11),"-")</f>
        <v>0.071428571428571</v>
      </c>
      <c r="V11" s="81"/>
      <c r="W11" s="82">
        <v>4</v>
      </c>
      <c r="X11" s="80">
        <f>IF(Q11=0,"-",W11/Q11)</f>
        <v>0.14285714285714</v>
      </c>
      <c r="Y11" s="181">
        <v>393000</v>
      </c>
      <c r="Z11" s="182">
        <f>IFERROR(Y11/Q11,"-")</f>
        <v>14035.714285714</v>
      </c>
      <c r="AA11" s="182">
        <f>IFERROR(Y11/W11,"-")</f>
        <v>98250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>
        <v>2</v>
      </c>
      <c r="AO11" s="98">
        <f>IF(Q11=0,"",IF(AN11=0,"",(AN11/Q11)))</f>
        <v>0.071428571428571</v>
      </c>
      <c r="AP11" s="97"/>
      <c r="AQ11" s="99">
        <f>IFERROR(AP11/AN11,"-")</f>
        <v>0</v>
      </c>
      <c r="AR11" s="100"/>
      <c r="AS11" s="101">
        <f>IFERROR(AR11/AN11,"-")</f>
        <v>0</v>
      </c>
      <c r="AT11" s="102"/>
      <c r="AU11" s="102"/>
      <c r="AV11" s="102"/>
      <c r="AW11" s="103">
        <v>1</v>
      </c>
      <c r="AX11" s="104">
        <f>IF(Q11=0,"",IF(AW11=0,"",(AW11/Q11)))</f>
        <v>0.035714285714286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>
        <v>7</v>
      </c>
      <c r="BG11" s="110">
        <f>IF(Q11=0,"",IF(BF11=0,"",(BF11/Q11)))</f>
        <v>0.25</v>
      </c>
      <c r="BH11" s="109">
        <v>1</v>
      </c>
      <c r="BI11" s="111">
        <f>IFERROR(BH11/BF11,"-")</f>
        <v>0.14285714285714</v>
      </c>
      <c r="BJ11" s="112">
        <v>10000</v>
      </c>
      <c r="BK11" s="113">
        <f>IFERROR(BJ11/BF11,"-")</f>
        <v>1428.5714285714</v>
      </c>
      <c r="BL11" s="114">
        <v>1</v>
      </c>
      <c r="BM11" s="114"/>
      <c r="BN11" s="114"/>
      <c r="BO11" s="116">
        <v>11</v>
      </c>
      <c r="BP11" s="117">
        <f>IF(Q11=0,"",IF(BO11=0,"",(BO11/Q11)))</f>
        <v>0.39285714285714</v>
      </c>
      <c r="BQ11" s="118">
        <v>2</v>
      </c>
      <c r="BR11" s="119">
        <f>IFERROR(BQ11/BO11,"-")</f>
        <v>0.18181818181818</v>
      </c>
      <c r="BS11" s="120">
        <v>378000</v>
      </c>
      <c r="BT11" s="121">
        <f>IFERROR(BS11/BO11,"-")</f>
        <v>34363.636363636</v>
      </c>
      <c r="BU11" s="122">
        <v>1</v>
      </c>
      <c r="BV11" s="122"/>
      <c r="BW11" s="122">
        <v>1</v>
      </c>
      <c r="BX11" s="123">
        <v>5</v>
      </c>
      <c r="BY11" s="124">
        <f>IF(Q11=0,"",IF(BX11=0,"",(BX11/Q11)))</f>
        <v>0.17857142857143</v>
      </c>
      <c r="BZ11" s="125">
        <v>1</v>
      </c>
      <c r="CA11" s="126">
        <f>IFERROR(BZ11/BX11,"-")</f>
        <v>0.2</v>
      </c>
      <c r="CB11" s="127">
        <v>5000</v>
      </c>
      <c r="CC11" s="128">
        <f>IFERROR(CB11/BX11,"-")</f>
        <v>1000</v>
      </c>
      <c r="CD11" s="129">
        <v>1</v>
      </c>
      <c r="CE11" s="129"/>
      <c r="CF11" s="129"/>
      <c r="CG11" s="130">
        <v>2</v>
      </c>
      <c r="CH11" s="131">
        <f>IF(Q11=0,"",IF(CG11=0,"",(CG11/Q11)))</f>
        <v>0.071428571428571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4</v>
      </c>
      <c r="CQ11" s="138">
        <v>393000</v>
      </c>
      <c r="CR11" s="138">
        <v>373000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30"/>
      <c r="B12" s="84"/>
      <c r="C12" s="84"/>
      <c r="D12" s="85"/>
      <c r="E12" s="85"/>
      <c r="F12" s="85"/>
      <c r="G12" s="86"/>
      <c r="H12" s="87"/>
      <c r="I12" s="87"/>
      <c r="J12" s="87"/>
      <c r="K12" s="177"/>
      <c r="L12" s="34"/>
      <c r="M12" s="34"/>
      <c r="N12" s="31"/>
      <c r="O12" s="23"/>
      <c r="P12" s="23"/>
      <c r="Q12" s="23"/>
      <c r="R12" s="32"/>
      <c r="S12" s="32"/>
      <c r="T12" s="23"/>
      <c r="U12" s="32"/>
      <c r="V12" s="25"/>
      <c r="W12" s="25"/>
      <c r="X12" s="25"/>
      <c r="Y12" s="183"/>
      <c r="Z12" s="183"/>
      <c r="AA12" s="183"/>
      <c r="AB12" s="183"/>
      <c r="AC12" s="33"/>
      <c r="AD12" s="57"/>
      <c r="AE12" s="61"/>
      <c r="AF12" s="62"/>
      <c r="AG12" s="61"/>
      <c r="AH12" s="65"/>
      <c r="AI12" s="66"/>
      <c r="AJ12" s="67"/>
      <c r="AK12" s="68"/>
      <c r="AL12" s="68"/>
      <c r="AM12" s="68"/>
      <c r="AN12" s="61"/>
      <c r="AO12" s="62"/>
      <c r="AP12" s="61"/>
      <c r="AQ12" s="65"/>
      <c r="AR12" s="66"/>
      <c r="AS12" s="67"/>
      <c r="AT12" s="68"/>
      <c r="AU12" s="68"/>
      <c r="AV12" s="68"/>
      <c r="AW12" s="61"/>
      <c r="AX12" s="62"/>
      <c r="AY12" s="61"/>
      <c r="AZ12" s="65"/>
      <c r="BA12" s="66"/>
      <c r="BB12" s="67"/>
      <c r="BC12" s="68"/>
      <c r="BD12" s="68"/>
      <c r="BE12" s="68"/>
      <c r="BF12" s="61"/>
      <c r="BG12" s="62"/>
      <c r="BH12" s="61"/>
      <c r="BI12" s="65"/>
      <c r="BJ12" s="66"/>
      <c r="BK12" s="67"/>
      <c r="BL12" s="68"/>
      <c r="BM12" s="68"/>
      <c r="BN12" s="68"/>
      <c r="BO12" s="63"/>
      <c r="BP12" s="64"/>
      <c r="BQ12" s="61"/>
      <c r="BR12" s="65"/>
      <c r="BS12" s="66"/>
      <c r="BT12" s="67"/>
      <c r="BU12" s="68"/>
      <c r="BV12" s="68"/>
      <c r="BW12" s="68"/>
      <c r="BX12" s="63"/>
      <c r="BY12" s="64"/>
      <c r="BZ12" s="61"/>
      <c r="CA12" s="65"/>
      <c r="CB12" s="66"/>
      <c r="CC12" s="67"/>
      <c r="CD12" s="68"/>
      <c r="CE12" s="68"/>
      <c r="CF12" s="68"/>
      <c r="CG12" s="63"/>
      <c r="CH12" s="64"/>
      <c r="CI12" s="61"/>
      <c r="CJ12" s="65"/>
      <c r="CK12" s="66"/>
      <c r="CL12" s="67"/>
      <c r="CM12" s="68"/>
      <c r="CN12" s="68"/>
      <c r="CO12" s="68"/>
      <c r="CP12" s="69"/>
      <c r="CQ12" s="66"/>
      <c r="CR12" s="66"/>
      <c r="CS12" s="66"/>
      <c r="CT12" s="70"/>
    </row>
    <row r="13" spans="1:99">
      <c r="A13" s="30"/>
      <c r="B13" s="37"/>
      <c r="C13" s="37"/>
      <c r="D13" s="21"/>
      <c r="E13" s="21"/>
      <c r="F13" s="21"/>
      <c r="G13" s="22"/>
      <c r="H13" s="36"/>
      <c r="I13" s="36"/>
      <c r="J13" s="73"/>
      <c r="K13" s="178"/>
      <c r="L13" s="34"/>
      <c r="M13" s="34"/>
      <c r="N13" s="31"/>
      <c r="O13" s="23"/>
      <c r="P13" s="23"/>
      <c r="Q13" s="23"/>
      <c r="R13" s="32"/>
      <c r="S13" s="32"/>
      <c r="T13" s="23"/>
      <c r="U13" s="32"/>
      <c r="V13" s="25"/>
      <c r="W13" s="25"/>
      <c r="X13" s="25"/>
      <c r="Y13" s="183"/>
      <c r="Z13" s="183"/>
      <c r="AA13" s="183"/>
      <c r="AB13" s="183"/>
      <c r="AC13" s="33"/>
      <c r="AD13" s="59"/>
      <c r="AE13" s="61"/>
      <c r="AF13" s="62"/>
      <c r="AG13" s="61"/>
      <c r="AH13" s="65"/>
      <c r="AI13" s="66"/>
      <c r="AJ13" s="67"/>
      <c r="AK13" s="68"/>
      <c r="AL13" s="68"/>
      <c r="AM13" s="68"/>
      <c r="AN13" s="61"/>
      <c r="AO13" s="62"/>
      <c r="AP13" s="61"/>
      <c r="AQ13" s="65"/>
      <c r="AR13" s="66"/>
      <c r="AS13" s="67"/>
      <c r="AT13" s="68"/>
      <c r="AU13" s="68"/>
      <c r="AV13" s="68"/>
      <c r="AW13" s="61"/>
      <c r="AX13" s="62"/>
      <c r="AY13" s="61"/>
      <c r="AZ13" s="65"/>
      <c r="BA13" s="66"/>
      <c r="BB13" s="67"/>
      <c r="BC13" s="68"/>
      <c r="BD13" s="68"/>
      <c r="BE13" s="68"/>
      <c r="BF13" s="61"/>
      <c r="BG13" s="62"/>
      <c r="BH13" s="61"/>
      <c r="BI13" s="65"/>
      <c r="BJ13" s="66"/>
      <c r="BK13" s="67"/>
      <c r="BL13" s="68"/>
      <c r="BM13" s="68"/>
      <c r="BN13" s="68"/>
      <c r="BO13" s="63"/>
      <c r="BP13" s="64"/>
      <c r="BQ13" s="61"/>
      <c r="BR13" s="65"/>
      <c r="BS13" s="66"/>
      <c r="BT13" s="67"/>
      <c r="BU13" s="68"/>
      <c r="BV13" s="68"/>
      <c r="BW13" s="68"/>
      <c r="BX13" s="63"/>
      <c r="BY13" s="64"/>
      <c r="BZ13" s="61"/>
      <c r="CA13" s="65"/>
      <c r="CB13" s="66"/>
      <c r="CC13" s="67"/>
      <c r="CD13" s="68"/>
      <c r="CE13" s="68"/>
      <c r="CF13" s="68"/>
      <c r="CG13" s="63"/>
      <c r="CH13" s="64"/>
      <c r="CI13" s="61"/>
      <c r="CJ13" s="65"/>
      <c r="CK13" s="66"/>
      <c r="CL13" s="67"/>
      <c r="CM13" s="68"/>
      <c r="CN13" s="68"/>
      <c r="CO13" s="68"/>
      <c r="CP13" s="69"/>
      <c r="CQ13" s="66"/>
      <c r="CR13" s="66"/>
      <c r="CS13" s="66"/>
      <c r="CT13" s="70"/>
    </row>
    <row r="14" spans="1:99">
      <c r="A14" s="19">
        <f>AC14</f>
        <v>1.7283018867925</v>
      </c>
      <c r="B14" s="39"/>
      <c r="C14" s="39"/>
      <c r="D14" s="39"/>
      <c r="E14" s="39"/>
      <c r="F14" s="39"/>
      <c r="G14" s="39"/>
      <c r="H14" s="40" t="s">
        <v>82</v>
      </c>
      <c r="I14" s="40"/>
      <c r="J14" s="40"/>
      <c r="K14" s="179">
        <f>SUM(K6:K13)</f>
        <v>265000</v>
      </c>
      <c r="L14" s="41">
        <f>SUM(L6:L13)</f>
        <v>193</v>
      </c>
      <c r="M14" s="41">
        <f>SUM(M6:M13)</f>
        <v>87</v>
      </c>
      <c r="N14" s="41">
        <f>SUM(N6:N13)</f>
        <v>216</v>
      </c>
      <c r="O14" s="41">
        <f>SUM(O6:O13)</f>
        <v>48</v>
      </c>
      <c r="P14" s="41">
        <f>SUM(P6:P13)</f>
        <v>1</v>
      </c>
      <c r="Q14" s="41">
        <f>SUM(Q6:Q13)</f>
        <v>49</v>
      </c>
      <c r="R14" s="42">
        <f>IFERROR(Q14/N14,"-")</f>
        <v>0.22685185185185</v>
      </c>
      <c r="S14" s="76">
        <f>SUM(S6:S13)</f>
        <v>5</v>
      </c>
      <c r="T14" s="76">
        <f>SUM(T6:T13)</f>
        <v>11</v>
      </c>
      <c r="U14" s="42">
        <f>IFERROR(S14/Q14,"-")</f>
        <v>0.10204081632653</v>
      </c>
      <c r="V14" s="43">
        <f>IFERROR(K14/Q14,"-")</f>
        <v>5408.1632653061</v>
      </c>
      <c r="W14" s="44">
        <f>SUM(W6:W13)</f>
        <v>5</v>
      </c>
      <c r="X14" s="42">
        <f>IFERROR(W14/Q14,"-")</f>
        <v>0.10204081632653</v>
      </c>
      <c r="Y14" s="179">
        <f>SUM(Y6:Y13)</f>
        <v>458000</v>
      </c>
      <c r="Z14" s="179">
        <f>IFERROR(Y14/Q14,"-")</f>
        <v>9346.9387755102</v>
      </c>
      <c r="AA14" s="179">
        <f>IFERROR(Y14/W14,"-")</f>
        <v>91600</v>
      </c>
      <c r="AB14" s="179">
        <f>Y14-K14</f>
        <v>193000</v>
      </c>
      <c r="AC14" s="45">
        <f>Y14/K14</f>
        <v>1.7283018867925</v>
      </c>
      <c r="AD14" s="58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83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84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3.0249187769982</v>
      </c>
      <c r="B6" s="184" t="s">
        <v>85</v>
      </c>
      <c r="C6" s="184" t="s">
        <v>86</v>
      </c>
      <c r="D6" s="184"/>
      <c r="E6" s="184"/>
      <c r="F6" s="87" t="s">
        <v>87</v>
      </c>
      <c r="G6" s="87" t="s">
        <v>88</v>
      </c>
      <c r="H6" s="176">
        <v>6705305</v>
      </c>
      <c r="I6" s="79">
        <v>7258</v>
      </c>
      <c r="J6" s="79">
        <v>0</v>
      </c>
      <c r="K6" s="79">
        <v>338636</v>
      </c>
      <c r="L6" s="90">
        <v>3153</v>
      </c>
      <c r="M6" s="80">
        <f>IFERROR(L6/K6,"-")</f>
        <v>0.0093108824814845</v>
      </c>
      <c r="N6" s="79">
        <v>154</v>
      </c>
      <c r="O6" s="79">
        <v>1015</v>
      </c>
      <c r="P6" s="80">
        <f>IFERROR(N6/(L6),"-")</f>
        <v>0.0488423723438</v>
      </c>
      <c r="Q6" s="81">
        <f>IFERROR(H6/SUM(L6:L6),"-")</f>
        <v>2126.642879797</v>
      </c>
      <c r="R6" s="82">
        <v>365</v>
      </c>
      <c r="S6" s="80">
        <f>IF(L6=0,"-",R6/L6)</f>
        <v>0.11576276562004</v>
      </c>
      <c r="T6" s="181">
        <v>20283003</v>
      </c>
      <c r="U6" s="182">
        <f>IFERROR(T6/L6,"-")</f>
        <v>6432.9219790676</v>
      </c>
      <c r="V6" s="182">
        <f>IFERROR(T6/R6,"-")</f>
        <v>55569.871232877</v>
      </c>
      <c r="W6" s="176">
        <f>SUM(T6:T6)-SUM(H6:H6)</f>
        <v>13577698</v>
      </c>
      <c r="X6" s="83">
        <f>SUM(T6:T6)/SUM(H6:H6)</f>
        <v>3.0249187769982</v>
      </c>
      <c r="Y6" s="77"/>
      <c r="Z6" s="91">
        <v>75</v>
      </c>
      <c r="AA6" s="92">
        <f>IF(L6=0,"",IF(Z6=0,"",(Z6/L6)))</f>
        <v>0.023786869647954</v>
      </c>
      <c r="AB6" s="91">
        <v>1</v>
      </c>
      <c r="AC6" s="93">
        <f>IFERROR(AB6/Z6,"-")</f>
        <v>0.013333333333333</v>
      </c>
      <c r="AD6" s="94">
        <v>30000</v>
      </c>
      <c r="AE6" s="95">
        <f>IFERROR(AD6/Z6,"-")</f>
        <v>400</v>
      </c>
      <c r="AF6" s="96"/>
      <c r="AG6" s="96"/>
      <c r="AH6" s="96">
        <v>1</v>
      </c>
      <c r="AI6" s="97">
        <v>2</v>
      </c>
      <c r="AJ6" s="98">
        <f>IF(L6=0,"",IF(AI6=0,"",(AI6/L6)))</f>
        <v>0.00063431652394545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10</v>
      </c>
      <c r="AS6" s="104">
        <f>IF(L6=0,"",IF(AR6=0,"",(AR6/L6)))</f>
        <v>0.0031715826197272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95</v>
      </c>
      <c r="BB6" s="110">
        <f>IF(L6=0,"",IF(BA6=0,"",(BA6/L6)))</f>
        <v>0.030130034887409</v>
      </c>
      <c r="BC6" s="109">
        <v>5</v>
      </c>
      <c r="BD6" s="111">
        <f>IFERROR(BC6/BA6,"-")</f>
        <v>0.052631578947368</v>
      </c>
      <c r="BE6" s="112">
        <v>44000</v>
      </c>
      <c r="BF6" s="113">
        <f>IFERROR(BE6/BA6,"-")</f>
        <v>463.15789473684</v>
      </c>
      <c r="BG6" s="114">
        <v>3</v>
      </c>
      <c r="BH6" s="114">
        <v>1</v>
      </c>
      <c r="BI6" s="114">
        <v>1</v>
      </c>
      <c r="BJ6" s="116">
        <v>2049</v>
      </c>
      <c r="BK6" s="117">
        <f>IF(L6=0,"",IF(BJ6=0,"",(BJ6/L6)))</f>
        <v>0.64985727878211</v>
      </c>
      <c r="BL6" s="118">
        <v>220</v>
      </c>
      <c r="BM6" s="119">
        <f>IFERROR(BL6/BJ6,"-")</f>
        <v>0.10736944851147</v>
      </c>
      <c r="BN6" s="120">
        <v>5951000</v>
      </c>
      <c r="BO6" s="121">
        <f>IFERROR(BN6/BJ6,"-")</f>
        <v>2904.3435822352</v>
      </c>
      <c r="BP6" s="122">
        <v>99</v>
      </c>
      <c r="BQ6" s="122">
        <v>30</v>
      </c>
      <c r="BR6" s="122">
        <v>91</v>
      </c>
      <c r="BS6" s="123">
        <v>815</v>
      </c>
      <c r="BT6" s="124">
        <f>IF(L6=0,"",IF(BS6=0,"",(BS6/L6)))</f>
        <v>0.25848398350777</v>
      </c>
      <c r="BU6" s="125">
        <v>120</v>
      </c>
      <c r="BV6" s="126">
        <f>IFERROR(BU6/BS6,"-")</f>
        <v>0.14723926380368</v>
      </c>
      <c r="BW6" s="127">
        <v>11256003</v>
      </c>
      <c r="BX6" s="128">
        <f>IFERROR(BW6/BS6,"-")</f>
        <v>13811.046625767</v>
      </c>
      <c r="BY6" s="129">
        <v>34</v>
      </c>
      <c r="BZ6" s="129">
        <v>15</v>
      </c>
      <c r="CA6" s="129">
        <v>71</v>
      </c>
      <c r="CB6" s="130">
        <v>107</v>
      </c>
      <c r="CC6" s="131">
        <f>IF(L6=0,"",IF(CB6=0,"",(CB6/L6)))</f>
        <v>0.033935934031082</v>
      </c>
      <c r="CD6" s="132">
        <v>19</v>
      </c>
      <c r="CE6" s="133">
        <f>IFERROR(CD6/CB6,"-")</f>
        <v>0.17757009345794</v>
      </c>
      <c r="CF6" s="134">
        <v>3002000</v>
      </c>
      <c r="CG6" s="135">
        <f>IFERROR(CF6/CB6,"-")</f>
        <v>28056.074766355</v>
      </c>
      <c r="CH6" s="136">
        <v>7</v>
      </c>
      <c r="CI6" s="136">
        <v>5</v>
      </c>
      <c r="CJ6" s="136">
        <v>7</v>
      </c>
      <c r="CK6" s="137">
        <v>365</v>
      </c>
      <c r="CL6" s="138">
        <v>20283003</v>
      </c>
      <c r="CM6" s="138">
        <v>1075000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4" t="s">
        <v>89</v>
      </c>
      <c r="C7" s="184" t="s">
        <v>86</v>
      </c>
      <c r="D7" s="184"/>
      <c r="E7" s="184"/>
      <c r="F7" s="87" t="s">
        <v>90</v>
      </c>
      <c r="G7" s="87" t="s">
        <v>88</v>
      </c>
      <c r="H7" s="176">
        <v>0</v>
      </c>
      <c r="I7" s="79">
        <v>0</v>
      </c>
      <c r="J7" s="79">
        <v>0</v>
      </c>
      <c r="K7" s="79">
        <v>3</v>
      </c>
      <c r="L7" s="90">
        <v>0</v>
      </c>
      <c r="M7" s="80">
        <f>IFERROR(L7/K7,"-")</f>
        <v>0</v>
      </c>
      <c r="N7" s="79">
        <v>0</v>
      </c>
      <c r="O7" s="79">
        <v>0</v>
      </c>
      <c r="P7" s="80" t="str">
        <f>IFERROR(N7/(L7),"-")</f>
        <v>-</v>
      </c>
      <c r="Q7" s="81" t="str">
        <f>IFERROR(H7/SUM(L7:L7),"-")</f>
        <v>-</v>
      </c>
      <c r="R7" s="82">
        <v>0</v>
      </c>
      <c r="S7" s="80" t="str">
        <f>IF(L7=0,"-",R7/L7)</f>
        <v>-</v>
      </c>
      <c r="T7" s="181"/>
      <c r="U7" s="182" t="str">
        <f>IFERROR(T7/L7,"-")</f>
        <v>-</v>
      </c>
      <c r="V7" s="182" t="str">
        <f>IFERROR(T7/R7,"-")</f>
        <v>-</v>
      </c>
      <c r="W7" s="176">
        <f>SUM(T7:T7)-SUM(H7:H7)</f>
        <v>0</v>
      </c>
      <c r="X7" s="83" t="str">
        <f>SUM(T7:T7)/SUM(H7:H7)</f>
        <v>0</v>
      </c>
      <c r="Y7" s="77"/>
      <c r="Z7" s="91"/>
      <c r="AA7" s="92" t="str">
        <f>IF(L7=0,"",IF(Z7=0,"",(Z7/L7)))</f>
        <v/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 t="str">
        <f>IF(L7=0,"",IF(AI7=0,"",(AI7/L7)))</f>
        <v/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 t="str">
        <f>IF(L7=0,"",IF(AR7=0,"",(AR7/L7)))</f>
        <v/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 t="str">
        <f>IF(L7=0,"",IF(BA7=0,"",(BA7/L7)))</f>
        <v/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/>
      <c r="BK7" s="117" t="str">
        <f>IF(L7=0,"",IF(BJ7=0,"",(BJ7/L7)))</f>
        <v/>
      </c>
      <c r="BL7" s="118"/>
      <c r="BM7" s="119" t="str">
        <f>IFERROR(BL7/BJ7,"-")</f>
        <v>-</v>
      </c>
      <c r="BN7" s="120"/>
      <c r="BO7" s="121" t="str">
        <f>IFERROR(BN7/BJ7,"-")</f>
        <v>-</v>
      </c>
      <c r="BP7" s="122"/>
      <c r="BQ7" s="122"/>
      <c r="BR7" s="122"/>
      <c r="BS7" s="123"/>
      <c r="BT7" s="124" t="str">
        <f>IF(L7=0,"",IF(BS7=0,"",(BS7/L7)))</f>
        <v/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 t="str">
        <f>IF(L7=0,"",IF(CB7=0,"",(CB7/L7)))</f>
        <v/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78">
        <f>X8</f>
        <v>2.3533607950373</v>
      </c>
      <c r="B8" s="184" t="s">
        <v>91</v>
      </c>
      <c r="C8" s="184" t="s">
        <v>86</v>
      </c>
      <c r="D8" s="184"/>
      <c r="E8" s="184"/>
      <c r="F8" s="87" t="s">
        <v>92</v>
      </c>
      <c r="G8" s="87" t="s">
        <v>88</v>
      </c>
      <c r="H8" s="176">
        <v>571948</v>
      </c>
      <c r="I8" s="79">
        <v>998</v>
      </c>
      <c r="J8" s="79">
        <v>0</v>
      </c>
      <c r="K8" s="79">
        <v>17285</v>
      </c>
      <c r="L8" s="90">
        <v>490</v>
      </c>
      <c r="M8" s="80">
        <f>IFERROR(L8/K8,"-")</f>
        <v>0.028348278854498</v>
      </c>
      <c r="N8" s="79">
        <v>22</v>
      </c>
      <c r="O8" s="79">
        <v>160</v>
      </c>
      <c r="P8" s="80">
        <f>IFERROR(N8/(L8),"-")</f>
        <v>0.044897959183673</v>
      </c>
      <c r="Q8" s="81">
        <f>IFERROR(H8/SUM(L8:L8),"-")</f>
        <v>1167.2408163265</v>
      </c>
      <c r="R8" s="82">
        <v>48</v>
      </c>
      <c r="S8" s="80">
        <f>IF(L8=0,"-",R8/L8)</f>
        <v>0.097959183673469</v>
      </c>
      <c r="T8" s="181">
        <v>1346000</v>
      </c>
      <c r="U8" s="182">
        <f>IFERROR(T8/L8,"-")</f>
        <v>2746.9387755102</v>
      </c>
      <c r="V8" s="182">
        <f>IFERROR(T8/R8,"-")</f>
        <v>28041.666666667</v>
      </c>
      <c r="W8" s="176">
        <f>SUM(T8:T8)-SUM(H8:H8)</f>
        <v>774052</v>
      </c>
      <c r="X8" s="83">
        <f>SUM(T8:T8)/SUM(H8:H8)</f>
        <v>2.3533607950373</v>
      </c>
      <c r="Y8" s="77"/>
      <c r="Z8" s="91">
        <v>27</v>
      </c>
      <c r="AA8" s="92">
        <f>IF(L8=0,"",IF(Z8=0,"",(Z8/L8)))</f>
        <v>0.055102040816327</v>
      </c>
      <c r="AB8" s="91"/>
      <c r="AC8" s="93">
        <f>IFERROR(AB8/Z8,"-")</f>
        <v>0</v>
      </c>
      <c r="AD8" s="94"/>
      <c r="AE8" s="95">
        <f>IFERROR(AD8/Z8,"-")</f>
        <v>0</v>
      </c>
      <c r="AF8" s="96"/>
      <c r="AG8" s="96"/>
      <c r="AH8" s="96"/>
      <c r="AI8" s="97">
        <v>71</v>
      </c>
      <c r="AJ8" s="98">
        <f>IF(L8=0,"",IF(AI8=0,"",(AI8/L8)))</f>
        <v>0.14489795918367</v>
      </c>
      <c r="AK8" s="97">
        <v>2</v>
      </c>
      <c r="AL8" s="99">
        <f>IFERROR(AK8/AI8,"-")</f>
        <v>0.028169014084507</v>
      </c>
      <c r="AM8" s="100">
        <v>8000</v>
      </c>
      <c r="AN8" s="101">
        <f>IFERROR(AM8/AI8,"-")</f>
        <v>112.67605633803</v>
      </c>
      <c r="AO8" s="102">
        <v>2</v>
      </c>
      <c r="AP8" s="102"/>
      <c r="AQ8" s="102"/>
      <c r="AR8" s="103">
        <v>49</v>
      </c>
      <c r="AS8" s="104">
        <f>IF(L8=0,"",IF(AR8=0,"",(AR8/L8)))</f>
        <v>0.1</v>
      </c>
      <c r="AT8" s="103">
        <v>3</v>
      </c>
      <c r="AU8" s="105">
        <f>IFERROR(AT8/AR8,"-")</f>
        <v>0.061224489795918</v>
      </c>
      <c r="AV8" s="106">
        <v>18000</v>
      </c>
      <c r="AW8" s="107">
        <f>IFERROR(AV8/AR8,"-")</f>
        <v>367.34693877551</v>
      </c>
      <c r="AX8" s="108">
        <v>2</v>
      </c>
      <c r="AY8" s="108">
        <v>1</v>
      </c>
      <c r="AZ8" s="108"/>
      <c r="BA8" s="109">
        <v>121</v>
      </c>
      <c r="BB8" s="110">
        <f>IF(L8=0,"",IF(BA8=0,"",(BA8/L8)))</f>
        <v>0.2469387755102</v>
      </c>
      <c r="BC8" s="109">
        <v>7</v>
      </c>
      <c r="BD8" s="111">
        <f>IFERROR(BC8/BA8,"-")</f>
        <v>0.057851239669421</v>
      </c>
      <c r="BE8" s="112">
        <v>109000</v>
      </c>
      <c r="BF8" s="113">
        <f>IFERROR(BE8/BA8,"-")</f>
        <v>900.82644628099</v>
      </c>
      <c r="BG8" s="114">
        <v>4</v>
      </c>
      <c r="BH8" s="114">
        <v>1</v>
      </c>
      <c r="BI8" s="114">
        <v>2</v>
      </c>
      <c r="BJ8" s="116">
        <v>150</v>
      </c>
      <c r="BK8" s="117">
        <f>IF(L8=0,"",IF(BJ8=0,"",(BJ8/L8)))</f>
        <v>0.30612244897959</v>
      </c>
      <c r="BL8" s="118">
        <v>18</v>
      </c>
      <c r="BM8" s="119">
        <f>IFERROR(BL8/BJ8,"-")</f>
        <v>0.12</v>
      </c>
      <c r="BN8" s="120">
        <v>733000</v>
      </c>
      <c r="BO8" s="121">
        <f>IFERROR(BN8/BJ8,"-")</f>
        <v>4886.6666666667</v>
      </c>
      <c r="BP8" s="122">
        <v>11</v>
      </c>
      <c r="BQ8" s="122">
        <v>1</v>
      </c>
      <c r="BR8" s="122">
        <v>6</v>
      </c>
      <c r="BS8" s="123">
        <v>61</v>
      </c>
      <c r="BT8" s="124">
        <f>IF(L8=0,"",IF(BS8=0,"",(BS8/L8)))</f>
        <v>0.12448979591837</v>
      </c>
      <c r="BU8" s="125">
        <v>17</v>
      </c>
      <c r="BV8" s="126">
        <f>IFERROR(BU8/BS8,"-")</f>
        <v>0.27868852459016</v>
      </c>
      <c r="BW8" s="127">
        <v>475000</v>
      </c>
      <c r="BX8" s="128">
        <f>IFERROR(BW8/BS8,"-")</f>
        <v>7786.8852459016</v>
      </c>
      <c r="BY8" s="129">
        <v>6</v>
      </c>
      <c r="BZ8" s="129">
        <v>1</v>
      </c>
      <c r="CA8" s="129">
        <v>10</v>
      </c>
      <c r="CB8" s="130">
        <v>11</v>
      </c>
      <c r="CC8" s="131">
        <f>IF(L8=0,"",IF(CB8=0,"",(CB8/L8)))</f>
        <v>0.022448979591837</v>
      </c>
      <c r="CD8" s="132">
        <v>1</v>
      </c>
      <c r="CE8" s="133">
        <f>IFERROR(CD8/CB8,"-")</f>
        <v>0.090909090909091</v>
      </c>
      <c r="CF8" s="134">
        <v>3000</v>
      </c>
      <c r="CG8" s="135">
        <f>IFERROR(CF8/CB8,"-")</f>
        <v>272.72727272727</v>
      </c>
      <c r="CH8" s="136">
        <v>1</v>
      </c>
      <c r="CI8" s="136"/>
      <c r="CJ8" s="136"/>
      <c r="CK8" s="137">
        <v>48</v>
      </c>
      <c r="CL8" s="138">
        <v>1346000</v>
      </c>
      <c r="CM8" s="138">
        <v>245000</v>
      </c>
      <c r="CN8" s="138"/>
      <c r="CO8" s="139" t="str">
        <f>IF(AND(CM8=0,CN8=0),"",IF(AND(CM8&lt;=100000,CN8&lt;=100000),"",IF(CM8/CL8&gt;0.7,"男高",IF(CN8/CL8&gt;0.7,"女高",""))))</f>
        <v/>
      </c>
    </row>
    <row r="9" spans="1:95">
      <c r="A9" s="30"/>
      <c r="B9" s="84"/>
      <c r="C9" s="84"/>
      <c r="D9" s="85"/>
      <c r="E9" s="86"/>
      <c r="F9" s="87"/>
      <c r="G9" s="87"/>
      <c r="H9" s="177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7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30"/>
      <c r="B10" s="37"/>
      <c r="C10" s="37"/>
      <c r="D10" s="31"/>
      <c r="E10" s="31"/>
      <c r="F10" s="36"/>
      <c r="G10" s="73"/>
      <c r="H10" s="178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3"/>
      <c r="U10" s="183"/>
      <c r="V10" s="183"/>
      <c r="W10" s="183"/>
      <c r="X10" s="33"/>
      <c r="Y10" s="59"/>
      <c r="Z10" s="61"/>
      <c r="AA10" s="62"/>
      <c r="AB10" s="61"/>
      <c r="AC10" s="65"/>
      <c r="AD10" s="66"/>
      <c r="AE10" s="67"/>
      <c r="AF10" s="68"/>
      <c r="AG10" s="68"/>
      <c r="AH10" s="68"/>
      <c r="AI10" s="61"/>
      <c r="AJ10" s="62"/>
      <c r="AK10" s="61"/>
      <c r="AL10" s="65"/>
      <c r="AM10" s="66"/>
      <c r="AN10" s="67"/>
      <c r="AO10" s="68"/>
      <c r="AP10" s="68"/>
      <c r="AQ10" s="68"/>
      <c r="AR10" s="61"/>
      <c r="AS10" s="62"/>
      <c r="AT10" s="61"/>
      <c r="AU10" s="65"/>
      <c r="AV10" s="66"/>
      <c r="AW10" s="67"/>
      <c r="AX10" s="68"/>
      <c r="AY10" s="68"/>
      <c r="AZ10" s="68"/>
      <c r="BA10" s="61"/>
      <c r="BB10" s="62"/>
      <c r="BC10" s="61"/>
      <c r="BD10" s="65"/>
      <c r="BE10" s="66"/>
      <c r="BF10" s="67"/>
      <c r="BG10" s="68"/>
      <c r="BH10" s="68"/>
      <c r="BI10" s="68"/>
      <c r="BJ10" s="63"/>
      <c r="BK10" s="64"/>
      <c r="BL10" s="61"/>
      <c r="BM10" s="65"/>
      <c r="BN10" s="66"/>
      <c r="BO10" s="67"/>
      <c r="BP10" s="68"/>
      <c r="BQ10" s="68"/>
      <c r="BR10" s="68"/>
      <c r="BS10" s="63"/>
      <c r="BT10" s="64"/>
      <c r="BU10" s="61"/>
      <c r="BV10" s="65"/>
      <c r="BW10" s="66"/>
      <c r="BX10" s="67"/>
      <c r="BY10" s="68"/>
      <c r="BZ10" s="68"/>
      <c r="CA10" s="68"/>
      <c r="CB10" s="63"/>
      <c r="CC10" s="64"/>
      <c r="CD10" s="61"/>
      <c r="CE10" s="65"/>
      <c r="CF10" s="66"/>
      <c r="CG10" s="67"/>
      <c r="CH10" s="68"/>
      <c r="CI10" s="68"/>
      <c r="CJ10" s="68"/>
      <c r="CK10" s="69"/>
      <c r="CL10" s="66"/>
      <c r="CM10" s="66"/>
      <c r="CN10" s="66"/>
      <c r="CO10" s="70"/>
    </row>
    <row r="11" spans="1:95">
      <c r="A11" s="19">
        <f>Z11</f>
        <v/>
      </c>
      <c r="B11" s="41"/>
      <c r="C11" s="41"/>
      <c r="D11" s="41"/>
      <c r="E11" s="41"/>
      <c r="F11" s="40" t="s">
        <v>93</v>
      </c>
      <c r="G11" s="40"/>
      <c r="H11" s="179"/>
      <c r="I11" s="41">
        <f>SUM(I6:I10)</f>
        <v>8256</v>
      </c>
      <c r="J11" s="41">
        <f>SUM(J6:J10)</f>
        <v>0</v>
      </c>
      <c r="K11" s="41">
        <f>SUM(K6:K10)</f>
        <v>355924</v>
      </c>
      <c r="L11" s="41">
        <f>SUM(L6:L10)</f>
        <v>3643</v>
      </c>
      <c r="M11" s="42">
        <f>IFERROR(L11/K11,"-")</f>
        <v>0.010235331138108</v>
      </c>
      <c r="N11" s="76">
        <f>SUM(N6:N10)</f>
        <v>176</v>
      </c>
      <c r="O11" s="76">
        <f>SUM(O6:O10)</f>
        <v>1175</v>
      </c>
      <c r="P11" s="42">
        <f>IFERROR(N11/L11,"-")</f>
        <v>0.048311830908592</v>
      </c>
      <c r="Q11" s="43">
        <f>IFERROR(H11/L11,"-")</f>
        <v>0</v>
      </c>
      <c r="R11" s="44">
        <f>SUM(R6:R10)</f>
        <v>413</v>
      </c>
      <c r="S11" s="42">
        <f>IFERROR(R11/L11,"-")</f>
        <v>0.11336810321164</v>
      </c>
      <c r="T11" s="179">
        <f>SUM(T6:T10)</f>
        <v>21629003</v>
      </c>
      <c r="U11" s="179">
        <f>IFERROR(T11/L11,"-")</f>
        <v>5937.1405435081</v>
      </c>
      <c r="V11" s="179">
        <f>IFERROR(T11/R11,"-")</f>
        <v>52370.467312349</v>
      </c>
      <c r="W11" s="179">
        <f>T11-H11</f>
        <v>21629003</v>
      </c>
      <c r="X11" s="45" t="str">
        <f>T11/H11</f>
        <v>0</v>
      </c>
      <c r="Y11" s="58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