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雑誌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<sst xmlns="http://schemas.openxmlformats.org/spreadsheetml/2006/main" uniqueCount="84">
  <si>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</si>
  <si>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</si>
  <si>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</si>
  <si>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</si>
  <si>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</si>
  <si>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</si>
  <si>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</si>
  <si>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</si>
  <si>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</si>
  <si>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</si>
  <si>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</si>
  <si>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</si>
  <si>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</si>
  <si>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</si>
  <si>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</si>
  <si>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</si>
  <si>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</si>
  <si>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</si>
  <si>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</si>
  <si>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</si>
  <si>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</si>
  <si>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</si>
  <si>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</si>
  <si>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</si>
  <si>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</si>
  <si>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</si>
  <si>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</si>
  <si>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</si>
  <si>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</si>
  <si>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</si>
  <si>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</si>
  <si>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</si>
  <si>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</si>
  <si>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</si>
  <si>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</si>
  <si>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</si>
  <si>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</si>
  <si>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</si>
  <si>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</si>
  <si>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</si>
  <si>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</si>
  <si>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</si>
  <si>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</si>
  <si>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</si>
  <si>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</si>
  <si>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</si>
  <si>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</si>
  <si>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</si>
  <si>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</si>
  <si>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</si>
  <si>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</si>
  <si>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</si>
  <si>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</si>
  <si>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</si>
  <si>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</si>
  <si>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</si>
  <si>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</si>
  <si>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hv023</t>
  </si>
  <si>
    <t>アドライヴ</t>
  </si>
  <si>
    <t>コアマガジン</t>
  </si>
  <si>
    <t>5P元祖（並木塔子さん）</t>
  </si>
  <si>
    <t>lp01</t>
  </si>
  <si>
    <t>実話BUNKA超タブー</t>
  </si>
  <si>
    <t>1C5P</t>
  </si>
  <si>
    <t>6月02日(水)</t>
  </si>
  <si>
    <t>hv024</t>
  </si>
  <si>
    <t>空電</t>
  </si>
  <si>
    <t>hv025</t>
  </si>
  <si>
    <t>大洋図書</t>
  </si>
  <si>
    <t>実話ナックルズ ウルトラ</t>
  </si>
  <si>
    <t>6月14日(月)</t>
  </si>
  <si>
    <t>hv026</t>
  </si>
  <si>
    <t>雑誌 TOTAL</t>
  </si>
  <si>
    <t>●リスティング 広告</t>
  </si>
  <si>
    <t>UA</t>
  </si>
  <si>
    <t>ydi</t>
  </si>
  <si>
    <t>ADIT</t>
  </si>
  <si>
    <t>YDN（インフィード）</t>
  </si>
  <si>
    <t>6/1～6/30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</si>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</sst>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1.9230769230769</v>
      </c>
      <c r="B6" s="184" t="s">
        <v>57</v>
      </c>
      <c r="C6" s="184" t="s">
        <v>58</v>
      </c>
      <c r="D6" s="184" t="s">
        <v>59</v>
      </c>
      <c r="E6" s="184" t="s">
        <v>60</v>
      </c>
      <c r="F6" s="184"/>
      <c r="G6" s="184" t="s">
        <v>61</v>
      </c>
      <c r="H6" s="87" t="s">
        <v>62</v>
      </c>
      <c r="I6" s="87" t="s">
        <v>63</v>
      </c>
      <c r="J6" s="87" t="s">
        <v>64</v>
      </c>
      <c r="K6" s="176">
        <v>65000</v>
      </c>
      <c r="L6" s="79">
        <v>8</v>
      </c>
      <c r="M6" s="79">
        <v>0</v>
      </c>
      <c r="N6" s="79">
        <v>20</v>
      </c>
      <c r="O6" s="88">
        <v>3</v>
      </c>
      <c r="P6" s="89">
        <v>0</v>
      </c>
      <c r="Q6" s="90">
        <f>O6+P6</f>
        <v>3</v>
      </c>
      <c r="R6" s="80">
        <f>IFERROR(Q6/N6,"-")</f>
        <v>0.15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5909.0909090909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60000</v>
      </c>
      <c r="AC6" s="83">
        <f>SUM(Y6:Y7)/SUM(K6:K7)</f>
        <v>1.9230769230769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0.33333333333333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0.33333333333333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19</v>
      </c>
      <c r="M7" s="79">
        <v>14</v>
      </c>
      <c r="N7" s="79">
        <v>12</v>
      </c>
      <c r="O7" s="88">
        <v>8</v>
      </c>
      <c r="P7" s="89">
        <v>0</v>
      </c>
      <c r="Q7" s="90">
        <f>O7+P7</f>
        <v>8</v>
      </c>
      <c r="R7" s="80">
        <f>IFERROR(Q7/N7,"-")</f>
        <v>0.66666666666667</v>
      </c>
      <c r="S7" s="79">
        <v>0</v>
      </c>
      <c r="T7" s="79">
        <v>2</v>
      </c>
      <c r="U7" s="80">
        <f>IFERROR(T7/(Q7),"-")</f>
        <v>0.25</v>
      </c>
      <c r="V7" s="81"/>
      <c r="W7" s="82">
        <v>1</v>
      </c>
      <c r="X7" s="80">
        <f>IF(Q7=0,"-",W7/Q7)</f>
        <v>0.125</v>
      </c>
      <c r="Y7" s="181">
        <v>125000</v>
      </c>
      <c r="Z7" s="182">
        <f>IFERROR(Y7/Q7,"-")</f>
        <v>15625</v>
      </c>
      <c r="AA7" s="182">
        <f>IFERROR(Y7/W7,"-")</f>
        <v>125000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2</v>
      </c>
      <c r="AX7" s="104">
        <f>IF(Q7=0,"",IF(AW7=0,"",(AW7/Q7)))</f>
        <v>0.25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1</v>
      </c>
      <c r="BG7" s="110">
        <f>IF(Q7=0,"",IF(BF7=0,"",(BF7/Q7)))</f>
        <v>0.125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0.25</v>
      </c>
      <c r="BQ7" s="118">
        <v>1</v>
      </c>
      <c r="BR7" s="119">
        <f>IFERROR(BQ7/BO7,"-")</f>
        <v>0.5</v>
      </c>
      <c r="BS7" s="120">
        <v>125000</v>
      </c>
      <c r="BT7" s="121">
        <f>IFERROR(BS7/BO7,"-")</f>
        <v>62500</v>
      </c>
      <c r="BU7" s="122"/>
      <c r="BV7" s="122"/>
      <c r="BW7" s="122">
        <v>1</v>
      </c>
      <c r="BX7" s="123">
        <v>2</v>
      </c>
      <c r="BY7" s="124">
        <f>IF(Q7=0,"",IF(BX7=0,"",(BX7/Q7)))</f>
        <v>0.25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0.125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125000</v>
      </c>
      <c r="CR7" s="138">
        <v>125000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0.08</v>
      </c>
      <c r="B8" s="184" t="s">
        <v>67</v>
      </c>
      <c r="C8" s="184" t="s">
        <v>58</v>
      </c>
      <c r="D8" s="184" t="s">
        <v>68</v>
      </c>
      <c r="E8" s="184" t="s">
        <v>60</v>
      </c>
      <c r="F8" s="184"/>
      <c r="G8" s="184" t="s">
        <v>61</v>
      </c>
      <c r="H8" s="87" t="s">
        <v>69</v>
      </c>
      <c r="I8" s="87" t="s">
        <v>63</v>
      </c>
      <c r="J8" s="87" t="s">
        <v>70</v>
      </c>
      <c r="K8" s="176">
        <v>75000</v>
      </c>
      <c r="L8" s="79">
        <v>10</v>
      </c>
      <c r="M8" s="79">
        <v>0</v>
      </c>
      <c r="N8" s="79">
        <v>45</v>
      </c>
      <c r="O8" s="88">
        <v>6</v>
      </c>
      <c r="P8" s="89">
        <v>0</v>
      </c>
      <c r="Q8" s="90">
        <f>O8+P8</f>
        <v>6</v>
      </c>
      <c r="R8" s="80">
        <f>IFERROR(Q8/N8,"-")</f>
        <v>0.13333333333333</v>
      </c>
      <c r="S8" s="79">
        <v>1</v>
      </c>
      <c r="T8" s="79">
        <v>0</v>
      </c>
      <c r="U8" s="80">
        <f>IFERROR(T8/(Q8),"-")</f>
        <v>0</v>
      </c>
      <c r="V8" s="81">
        <f>IFERROR(K8/SUM(Q8:Q9),"-")</f>
        <v>4166.6666666667</v>
      </c>
      <c r="W8" s="82">
        <v>1</v>
      </c>
      <c r="X8" s="80">
        <f>IF(Q8=0,"-",W8/Q8)</f>
        <v>0.16666666666667</v>
      </c>
      <c r="Y8" s="181">
        <v>6000</v>
      </c>
      <c r="Z8" s="182">
        <f>IFERROR(Y8/Q8,"-")</f>
        <v>1000</v>
      </c>
      <c r="AA8" s="182">
        <f>IFERROR(Y8/W8,"-")</f>
        <v>6000</v>
      </c>
      <c r="AB8" s="176">
        <f>SUM(Y8:Y9)-SUM(K8:K9)</f>
        <v>-69000</v>
      </c>
      <c r="AC8" s="83">
        <f>SUM(Y8:Y9)/SUM(K8:K9)</f>
        <v>0.08</v>
      </c>
      <c r="AD8" s="77"/>
      <c r="AE8" s="91">
        <v>1</v>
      </c>
      <c r="AF8" s="92">
        <f>IF(Q8=0,"",IF(AE8=0,"",(AE8/Q8)))</f>
        <v>0.16666666666667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0.33333333333333</v>
      </c>
      <c r="BH8" s="109">
        <v>1</v>
      </c>
      <c r="BI8" s="111">
        <f>IFERROR(BH8/BF8,"-")</f>
        <v>0.5</v>
      </c>
      <c r="BJ8" s="112">
        <v>6000</v>
      </c>
      <c r="BK8" s="113">
        <f>IFERROR(BJ8/BF8,"-")</f>
        <v>3000</v>
      </c>
      <c r="BL8" s="114"/>
      <c r="BM8" s="114">
        <v>1</v>
      </c>
      <c r="BN8" s="114"/>
      <c r="BO8" s="116">
        <v>3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6000</v>
      </c>
      <c r="CR8" s="138">
        <v>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87</v>
      </c>
      <c r="M9" s="79">
        <v>51</v>
      </c>
      <c r="N9" s="79">
        <v>38</v>
      </c>
      <c r="O9" s="88">
        <v>12</v>
      </c>
      <c r="P9" s="89">
        <v>0</v>
      </c>
      <c r="Q9" s="90">
        <f>O9+P9</f>
        <v>12</v>
      </c>
      <c r="R9" s="80">
        <f>IFERROR(Q9/N9,"-")</f>
        <v>0.31578947368421</v>
      </c>
      <c r="S9" s="79">
        <v>0</v>
      </c>
      <c r="T9" s="79">
        <v>1</v>
      </c>
      <c r="U9" s="80">
        <f>IFERROR(T9/(Q9),"-")</f>
        <v>0.083333333333333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0.083333333333333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0.083333333333333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5</v>
      </c>
      <c r="BG9" s="110">
        <f>IF(Q9=0,"",IF(BF9=0,"",(BF9/Q9)))</f>
        <v>0.41666666666667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0.16666666666667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0.93571428571429</v>
      </c>
      <c r="B12" s="39"/>
      <c r="C12" s="39"/>
      <c r="D12" s="39"/>
      <c r="E12" s="39"/>
      <c r="F12" s="39"/>
      <c r="G12" s="39"/>
      <c r="H12" s="40" t="s">
        <v>72</v>
      </c>
      <c r="I12" s="40"/>
      <c r="J12" s="40"/>
      <c r="K12" s="179">
        <f>SUM(K6:K11)</f>
        <v>140000</v>
      </c>
      <c r="L12" s="41">
        <f>SUM(L6:L11)</f>
        <v>124</v>
      </c>
      <c r="M12" s="41">
        <f>SUM(M6:M11)</f>
        <v>65</v>
      </c>
      <c r="N12" s="41">
        <f>SUM(N6:N11)</f>
        <v>115</v>
      </c>
      <c r="O12" s="41">
        <f>SUM(O6:O11)</f>
        <v>29</v>
      </c>
      <c r="P12" s="41">
        <f>SUM(P6:P11)</f>
        <v>0</v>
      </c>
      <c r="Q12" s="41">
        <f>SUM(Q6:Q11)</f>
        <v>29</v>
      </c>
      <c r="R12" s="42">
        <f>IFERROR(Q12/N12,"-")</f>
        <v>0.25217391304348</v>
      </c>
      <c r="S12" s="76">
        <f>SUM(S6:S11)</f>
        <v>1</v>
      </c>
      <c r="T12" s="76">
        <f>SUM(T6:T11)</f>
        <v>3</v>
      </c>
      <c r="U12" s="42">
        <f>IFERROR(S12/Q12,"-")</f>
        <v>0.03448275862069</v>
      </c>
      <c r="V12" s="43">
        <f>IFERROR(K12/Q12,"-")</f>
        <v>4827.5862068966</v>
      </c>
      <c r="W12" s="44">
        <f>SUM(W6:W11)</f>
        <v>2</v>
      </c>
      <c r="X12" s="42">
        <f>IFERROR(W12/Q12,"-")</f>
        <v>0.068965517241379</v>
      </c>
      <c r="Y12" s="179">
        <f>SUM(Y6:Y11)</f>
        <v>131000</v>
      </c>
      <c r="Z12" s="179">
        <f>IFERROR(Y12/Q12,"-")</f>
        <v>4517.2413793103</v>
      </c>
      <c r="AA12" s="179">
        <f>IFERROR(Y12/W12,"-")</f>
        <v>65500</v>
      </c>
      <c r="AB12" s="179">
        <f>Y12-K12</f>
        <v>-9000</v>
      </c>
      <c r="AC12" s="45">
        <f>Y12/K12</f>
        <v>0.93571428571429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73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74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3.6400175174723</v>
      </c>
      <c r="B6" s="184" t="s">
        <v>75</v>
      </c>
      <c r="C6" s="184" t="s">
        <v>76</v>
      </c>
      <c r="D6" s="184"/>
      <c r="E6" s="184"/>
      <c r="F6" s="87" t="s">
        <v>77</v>
      </c>
      <c r="G6" s="87" t="s">
        <v>78</v>
      </c>
      <c r="H6" s="176">
        <v>5087492</v>
      </c>
      <c r="I6" s="79">
        <v>7007</v>
      </c>
      <c r="J6" s="79">
        <v>0</v>
      </c>
      <c r="K6" s="79">
        <v>318027</v>
      </c>
      <c r="L6" s="90">
        <v>2951</v>
      </c>
      <c r="M6" s="80">
        <f>IFERROR(L6/K6,"-")</f>
        <v>0.0092790863668808</v>
      </c>
      <c r="N6" s="79">
        <v>138</v>
      </c>
      <c r="O6" s="79">
        <v>963</v>
      </c>
      <c r="P6" s="80">
        <f>IFERROR(N6/(L6),"-")</f>
        <v>0.046763808878346</v>
      </c>
      <c r="Q6" s="81">
        <f>IFERROR(H6/SUM(L6:L6),"-")</f>
        <v>1723.9891562182</v>
      </c>
      <c r="R6" s="82">
        <v>348</v>
      </c>
      <c r="S6" s="80">
        <f>IF(L6=0,"-",R6/L6)</f>
        <v>0.1179261267367</v>
      </c>
      <c r="T6" s="181">
        <v>18518560</v>
      </c>
      <c r="U6" s="182">
        <f>IFERROR(T6/L6,"-")</f>
        <v>6275.3507285666</v>
      </c>
      <c r="V6" s="182">
        <f>IFERROR(T6/R6,"-")</f>
        <v>53214.252873563</v>
      </c>
      <c r="W6" s="176">
        <f>SUM(T6:T6)-SUM(H6:H6)</f>
        <v>13431068</v>
      </c>
      <c r="X6" s="83">
        <f>SUM(T6:T6)/SUM(H6:H6)</f>
        <v>3.6400175174723</v>
      </c>
      <c r="Y6" s="77"/>
      <c r="Z6" s="91">
        <v>65</v>
      </c>
      <c r="AA6" s="92">
        <f>IF(L6=0,"",IF(Z6=0,"",(Z6/L6)))</f>
        <v>0.022026431718062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>
        <v>7</v>
      </c>
      <c r="AJ6" s="98">
        <f>IF(L6=0,"",IF(AI6=0,"",(AI6/L6)))</f>
        <v>0.0023720772619451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11</v>
      </c>
      <c r="AS6" s="104">
        <f>IF(L6=0,"",IF(AR6=0,"",(AR6/L6)))</f>
        <v>0.0037275499830566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124</v>
      </c>
      <c r="BB6" s="110">
        <f>IF(L6=0,"",IF(BA6=0,"",(BA6/L6)))</f>
        <v>0.042019654354456</v>
      </c>
      <c r="BC6" s="109">
        <v>7</v>
      </c>
      <c r="BD6" s="111">
        <f>IFERROR(BC6/BA6,"-")</f>
        <v>0.056451612903226</v>
      </c>
      <c r="BE6" s="112">
        <v>202000</v>
      </c>
      <c r="BF6" s="113">
        <f>IFERROR(BE6/BA6,"-")</f>
        <v>1629.0322580645</v>
      </c>
      <c r="BG6" s="114">
        <v>5</v>
      </c>
      <c r="BH6" s="114">
        <v>1</v>
      </c>
      <c r="BI6" s="114">
        <v>1</v>
      </c>
      <c r="BJ6" s="116">
        <v>1873</v>
      </c>
      <c r="BK6" s="117">
        <f>IF(L6=0,"",IF(BJ6=0,"",(BJ6/L6)))</f>
        <v>0.63470010166045</v>
      </c>
      <c r="BL6" s="118">
        <v>199</v>
      </c>
      <c r="BM6" s="119">
        <f>IFERROR(BL6/BJ6,"-")</f>
        <v>0.10624666310731</v>
      </c>
      <c r="BN6" s="120">
        <v>7312560</v>
      </c>
      <c r="BO6" s="121">
        <f>IFERROR(BN6/BJ6,"-")</f>
        <v>3904.1964762413</v>
      </c>
      <c r="BP6" s="122">
        <v>86</v>
      </c>
      <c r="BQ6" s="122">
        <v>31</v>
      </c>
      <c r="BR6" s="122">
        <v>82</v>
      </c>
      <c r="BS6" s="123">
        <v>763</v>
      </c>
      <c r="BT6" s="124">
        <f>IF(L6=0,"",IF(BS6=0,"",(BS6/L6)))</f>
        <v>0.25855642155202</v>
      </c>
      <c r="BU6" s="125">
        <v>118</v>
      </c>
      <c r="BV6" s="126">
        <f>IFERROR(BU6/BS6,"-")</f>
        <v>0.15465268676278</v>
      </c>
      <c r="BW6" s="127">
        <v>7835000</v>
      </c>
      <c r="BX6" s="128">
        <f>IFERROR(BW6/BS6,"-")</f>
        <v>10268.676277851</v>
      </c>
      <c r="BY6" s="129">
        <v>43</v>
      </c>
      <c r="BZ6" s="129">
        <v>16</v>
      </c>
      <c r="CA6" s="129">
        <v>59</v>
      </c>
      <c r="CB6" s="130">
        <v>108</v>
      </c>
      <c r="CC6" s="131">
        <f>IF(L6=0,"",IF(CB6=0,"",(CB6/L6)))</f>
        <v>0.03659776347001</v>
      </c>
      <c r="CD6" s="132">
        <v>24</v>
      </c>
      <c r="CE6" s="133">
        <f>IFERROR(CD6/CB6,"-")</f>
        <v>0.22222222222222</v>
      </c>
      <c r="CF6" s="134">
        <v>3169000</v>
      </c>
      <c r="CG6" s="135">
        <f>IFERROR(CF6/CB6,"-")</f>
        <v>29342.592592593</v>
      </c>
      <c r="CH6" s="136">
        <v>4</v>
      </c>
      <c r="CI6" s="136">
        <v>5</v>
      </c>
      <c r="CJ6" s="136">
        <v>15</v>
      </c>
      <c r="CK6" s="137">
        <v>348</v>
      </c>
      <c r="CL6" s="138">
        <v>18518560</v>
      </c>
      <c r="CM6" s="138">
        <v>1629000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 t="str">
        <f>X7</f>
        <v>0</v>
      </c>
      <c r="B7" s="184" t="s">
        <v>79</v>
      </c>
      <c r="C7" s="184" t="s">
        <v>76</v>
      </c>
      <c r="D7" s="184"/>
      <c r="E7" s="184"/>
      <c r="F7" s="87" t="s">
        <v>80</v>
      </c>
      <c r="G7" s="87" t="s">
        <v>78</v>
      </c>
      <c r="H7" s="176">
        <v>0</v>
      </c>
      <c r="I7" s="79">
        <v>0</v>
      </c>
      <c r="J7" s="79">
        <v>0</v>
      </c>
      <c r="K7" s="79">
        <v>20</v>
      </c>
      <c r="L7" s="90">
        <v>0</v>
      </c>
      <c r="M7" s="80">
        <f>IFERROR(L7/K7,"-")</f>
        <v>0</v>
      </c>
      <c r="N7" s="79">
        <v>0</v>
      </c>
      <c r="O7" s="79">
        <v>0</v>
      </c>
      <c r="P7" s="80" t="str">
        <f>IFERROR(N7/(L7),"-")</f>
        <v>-</v>
      </c>
      <c r="Q7" s="81" t="str">
        <f>IFERROR(H7/SUM(L7:L7),"-")</f>
        <v>-</v>
      </c>
      <c r="R7" s="82">
        <v>0</v>
      </c>
      <c r="S7" s="80" t="str">
        <f>IF(L7=0,"-",R7/L7)</f>
        <v>-</v>
      </c>
      <c r="T7" s="181"/>
      <c r="U7" s="182" t="str">
        <f>IFERROR(T7/L7,"-")</f>
        <v>-</v>
      </c>
      <c r="V7" s="182" t="str">
        <f>IFERROR(T7/R7,"-")</f>
        <v>-</v>
      </c>
      <c r="W7" s="176">
        <f>SUM(T7:T7)-SUM(H7:H7)</f>
        <v>0</v>
      </c>
      <c r="X7" s="83" t="str">
        <f>SUM(T7:T7)/SUM(H7:H7)</f>
        <v>0</v>
      </c>
      <c r="Y7" s="77"/>
      <c r="Z7" s="91"/>
      <c r="AA7" s="92" t="str">
        <f>IF(L7=0,"",IF(Z7=0,"",(Z7/L7)))</f>
        <v/>
      </c>
      <c r="AB7" s="91"/>
      <c r="AC7" s="93" t="str">
        <f>IFERROR(AB7/Z7,"-")</f>
        <v>-</v>
      </c>
      <c r="AD7" s="94"/>
      <c r="AE7" s="95" t="str">
        <f>IFERROR(AD7/Z7,"-")</f>
        <v>-</v>
      </c>
      <c r="AF7" s="96"/>
      <c r="AG7" s="96"/>
      <c r="AH7" s="96"/>
      <c r="AI7" s="97"/>
      <c r="AJ7" s="98" t="str">
        <f>IF(L7=0,"",IF(AI7=0,"",(AI7/L7)))</f>
        <v/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/>
      <c r="AS7" s="104" t="str">
        <f>IF(L7=0,"",IF(AR7=0,"",(AR7/L7)))</f>
        <v/>
      </c>
      <c r="AT7" s="103"/>
      <c r="AU7" s="105" t="str">
        <f>IFERROR(AT7/AR7,"-")</f>
        <v>-</v>
      </c>
      <c r="AV7" s="106"/>
      <c r="AW7" s="107" t="str">
        <f>IFERROR(AV7/AR7,"-")</f>
        <v>-</v>
      </c>
      <c r="AX7" s="108"/>
      <c r="AY7" s="108"/>
      <c r="AZ7" s="108"/>
      <c r="BA7" s="109"/>
      <c r="BB7" s="110" t="str">
        <f>IF(L7=0,"",IF(BA7=0,"",(BA7/L7)))</f>
        <v/>
      </c>
      <c r="BC7" s="109"/>
      <c r="BD7" s="111" t="str">
        <f>IFERROR(BC7/BA7,"-")</f>
        <v>-</v>
      </c>
      <c r="BE7" s="112"/>
      <c r="BF7" s="113" t="str">
        <f>IFERROR(BE7/BA7,"-")</f>
        <v>-</v>
      </c>
      <c r="BG7" s="114"/>
      <c r="BH7" s="114"/>
      <c r="BI7" s="114"/>
      <c r="BJ7" s="116"/>
      <c r="BK7" s="117" t="str">
        <f>IF(L7=0,"",IF(BJ7=0,"",(BJ7/L7)))</f>
        <v/>
      </c>
      <c r="BL7" s="118"/>
      <c r="BM7" s="119" t="str">
        <f>IFERROR(BL7/BJ7,"-")</f>
        <v>-</v>
      </c>
      <c r="BN7" s="120"/>
      <c r="BO7" s="121" t="str">
        <f>IFERROR(BN7/BJ7,"-")</f>
        <v>-</v>
      </c>
      <c r="BP7" s="122"/>
      <c r="BQ7" s="122"/>
      <c r="BR7" s="122"/>
      <c r="BS7" s="123"/>
      <c r="BT7" s="124" t="str">
        <f>IF(L7=0,"",IF(BS7=0,"",(BS7/L7)))</f>
        <v/>
      </c>
      <c r="BU7" s="125"/>
      <c r="BV7" s="126" t="str">
        <f>IFERROR(BU7/BS7,"-")</f>
        <v>-</v>
      </c>
      <c r="BW7" s="127"/>
      <c r="BX7" s="128" t="str">
        <f>IFERROR(BW7/BS7,"-")</f>
        <v>-</v>
      </c>
      <c r="BY7" s="129"/>
      <c r="BZ7" s="129"/>
      <c r="CA7" s="129"/>
      <c r="CB7" s="130"/>
      <c r="CC7" s="131" t="str">
        <f>IF(L7=0,"",IF(CB7=0,"",(CB7/L7)))</f>
        <v/>
      </c>
      <c r="CD7" s="132"/>
      <c r="CE7" s="133" t="str">
        <f>IFERROR(CD7/CB7,"-")</f>
        <v>-</v>
      </c>
      <c r="CF7" s="134"/>
      <c r="CG7" s="135" t="str">
        <f>IFERROR(CF7/CB7,"-")</f>
        <v>-</v>
      </c>
      <c r="CH7" s="136"/>
      <c r="CI7" s="136"/>
      <c r="CJ7" s="136"/>
      <c r="CK7" s="137">
        <v>0</v>
      </c>
      <c r="CL7" s="138"/>
      <c r="CM7" s="138"/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2.6536889738069</v>
      </c>
      <c r="B8" s="184" t="s">
        <v>81</v>
      </c>
      <c r="C8" s="184" t="s">
        <v>76</v>
      </c>
      <c r="D8" s="184"/>
      <c r="E8" s="184"/>
      <c r="F8" s="87" t="s">
        <v>82</v>
      </c>
      <c r="G8" s="87" t="s">
        <v>78</v>
      </c>
      <c r="H8" s="176">
        <v>433359</v>
      </c>
      <c r="I8" s="79">
        <v>587</v>
      </c>
      <c r="J8" s="79">
        <v>0</v>
      </c>
      <c r="K8" s="79">
        <v>12321</v>
      </c>
      <c r="L8" s="90">
        <v>307</v>
      </c>
      <c r="M8" s="80">
        <f>IFERROR(L8/K8,"-")</f>
        <v>0.024916808700592</v>
      </c>
      <c r="N8" s="79">
        <v>11</v>
      </c>
      <c r="O8" s="79">
        <v>121</v>
      </c>
      <c r="P8" s="80">
        <f>IFERROR(N8/(L8),"-")</f>
        <v>0.035830618892508</v>
      </c>
      <c r="Q8" s="81">
        <f>IFERROR(H8/SUM(L8:L8),"-")</f>
        <v>1411.5928338762</v>
      </c>
      <c r="R8" s="82">
        <v>30</v>
      </c>
      <c r="S8" s="80">
        <f>IF(L8=0,"-",R8/L8)</f>
        <v>0.09771986970684</v>
      </c>
      <c r="T8" s="181">
        <v>1150000</v>
      </c>
      <c r="U8" s="182">
        <f>IFERROR(T8/L8,"-")</f>
        <v>3745.9283387622</v>
      </c>
      <c r="V8" s="182">
        <f>IFERROR(T8/R8,"-")</f>
        <v>38333.333333333</v>
      </c>
      <c r="W8" s="176">
        <f>SUM(T8:T8)-SUM(H8:H8)</f>
        <v>716641</v>
      </c>
      <c r="X8" s="83">
        <f>SUM(T8:T8)/SUM(H8:H8)</f>
        <v>2.6536889738069</v>
      </c>
      <c r="Y8" s="77"/>
      <c r="Z8" s="91">
        <v>23</v>
      </c>
      <c r="AA8" s="92">
        <f>IF(L8=0,"",IF(Z8=0,"",(Z8/L8)))</f>
        <v>0.074918566775244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66</v>
      </c>
      <c r="AJ8" s="98">
        <f>IF(L8=0,"",IF(AI8=0,"",(AI8/L8)))</f>
        <v>0.21498371335505</v>
      </c>
      <c r="AK8" s="97"/>
      <c r="AL8" s="99">
        <f>IFERROR(AK8/AI8,"-")</f>
        <v>0</v>
      </c>
      <c r="AM8" s="100"/>
      <c r="AN8" s="101">
        <f>IFERROR(AM8/AI8,"-")</f>
        <v>0</v>
      </c>
      <c r="AO8" s="102"/>
      <c r="AP8" s="102"/>
      <c r="AQ8" s="102"/>
      <c r="AR8" s="103">
        <v>33</v>
      </c>
      <c r="AS8" s="104">
        <f>IF(L8=0,"",IF(AR8=0,"",(AR8/L8)))</f>
        <v>0.10749185667752</v>
      </c>
      <c r="AT8" s="103">
        <v>1</v>
      </c>
      <c r="AU8" s="105">
        <f>IFERROR(AT8/AR8,"-")</f>
        <v>0.03030303030303</v>
      </c>
      <c r="AV8" s="106">
        <v>10000</v>
      </c>
      <c r="AW8" s="107">
        <f>IFERROR(AV8/AR8,"-")</f>
        <v>303.0303030303</v>
      </c>
      <c r="AX8" s="108">
        <v>1</v>
      </c>
      <c r="AY8" s="108"/>
      <c r="AZ8" s="108"/>
      <c r="BA8" s="109">
        <v>70</v>
      </c>
      <c r="BB8" s="110">
        <f>IF(L8=0,"",IF(BA8=0,"",(BA8/L8)))</f>
        <v>0.22801302931596</v>
      </c>
      <c r="BC8" s="109">
        <v>7</v>
      </c>
      <c r="BD8" s="111">
        <f>IFERROR(BC8/BA8,"-")</f>
        <v>0.1</v>
      </c>
      <c r="BE8" s="112">
        <v>267000</v>
      </c>
      <c r="BF8" s="113">
        <f>IFERROR(BE8/BA8,"-")</f>
        <v>3814.2857142857</v>
      </c>
      <c r="BG8" s="114">
        <v>3</v>
      </c>
      <c r="BH8" s="114">
        <v>1</v>
      </c>
      <c r="BI8" s="114">
        <v>3</v>
      </c>
      <c r="BJ8" s="116">
        <v>74</v>
      </c>
      <c r="BK8" s="117">
        <f>IF(L8=0,"",IF(BJ8=0,"",(BJ8/L8)))</f>
        <v>0.24104234527687</v>
      </c>
      <c r="BL8" s="118">
        <v>11</v>
      </c>
      <c r="BM8" s="119">
        <f>IFERROR(BL8/BJ8,"-")</f>
        <v>0.14864864864865</v>
      </c>
      <c r="BN8" s="120">
        <v>213000</v>
      </c>
      <c r="BO8" s="121">
        <f>IFERROR(BN8/BJ8,"-")</f>
        <v>2878.3783783784</v>
      </c>
      <c r="BP8" s="122">
        <v>5</v>
      </c>
      <c r="BQ8" s="122">
        <v>2</v>
      </c>
      <c r="BR8" s="122">
        <v>4</v>
      </c>
      <c r="BS8" s="123">
        <v>36</v>
      </c>
      <c r="BT8" s="124">
        <f>IF(L8=0,"",IF(BS8=0,"",(BS8/L8)))</f>
        <v>0.11726384364821</v>
      </c>
      <c r="BU8" s="125">
        <v>10</v>
      </c>
      <c r="BV8" s="126">
        <f>IFERROR(BU8/BS8,"-")</f>
        <v>0.27777777777778</v>
      </c>
      <c r="BW8" s="127">
        <v>657000</v>
      </c>
      <c r="BX8" s="128">
        <f>IFERROR(BW8/BS8,"-")</f>
        <v>18250</v>
      </c>
      <c r="BY8" s="129">
        <v>3</v>
      </c>
      <c r="BZ8" s="129">
        <v>1</v>
      </c>
      <c r="CA8" s="129">
        <v>6</v>
      </c>
      <c r="CB8" s="130">
        <v>5</v>
      </c>
      <c r="CC8" s="131">
        <f>IF(L8=0,"",IF(CB8=0,"",(CB8/L8)))</f>
        <v>0.01628664495114</v>
      </c>
      <c r="CD8" s="132">
        <v>1</v>
      </c>
      <c r="CE8" s="133">
        <f>IFERROR(CD8/CB8,"-")</f>
        <v>0.2</v>
      </c>
      <c r="CF8" s="134">
        <v>3000</v>
      </c>
      <c r="CG8" s="135">
        <f>IFERROR(CF8/CB8,"-")</f>
        <v>600</v>
      </c>
      <c r="CH8" s="136">
        <v>1</v>
      </c>
      <c r="CI8" s="136"/>
      <c r="CJ8" s="136"/>
      <c r="CK8" s="137">
        <v>30</v>
      </c>
      <c r="CL8" s="138">
        <v>1150000</v>
      </c>
      <c r="CM8" s="138">
        <v>423000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83</v>
      </c>
      <c r="G11" s="40"/>
      <c r="H11" s="179"/>
      <c r="I11" s="41">
        <f>SUM(I6:I10)</f>
        <v>7594</v>
      </c>
      <c r="J11" s="41">
        <f>SUM(J6:J10)</f>
        <v>0</v>
      </c>
      <c r="K11" s="41">
        <f>SUM(K6:K10)</f>
        <v>330368</v>
      </c>
      <c r="L11" s="41">
        <f>SUM(L6:L10)</f>
        <v>3258</v>
      </c>
      <c r="M11" s="42">
        <f>IFERROR(L11/K11,"-")</f>
        <v>0.0098617299496319</v>
      </c>
      <c r="N11" s="76">
        <f>SUM(N6:N10)</f>
        <v>149</v>
      </c>
      <c r="O11" s="76">
        <f>SUM(O6:O10)</f>
        <v>1084</v>
      </c>
      <c r="P11" s="42">
        <f>IFERROR(N11/L11,"-")</f>
        <v>0.04573357888275</v>
      </c>
      <c r="Q11" s="43">
        <f>IFERROR(H11/L11,"-")</f>
        <v>0</v>
      </c>
      <c r="R11" s="44">
        <f>SUM(R6:R10)</f>
        <v>378</v>
      </c>
      <c r="S11" s="42">
        <f>IFERROR(R11/L11,"-")</f>
        <v>0.11602209944751</v>
      </c>
      <c r="T11" s="179">
        <f>SUM(T6:T10)</f>
        <v>19668560</v>
      </c>
      <c r="U11" s="179">
        <f>IFERROR(T11/L11,"-")</f>
        <v>6037.0042971148</v>
      </c>
      <c r="V11" s="179">
        <f>IFERROR(T11/R11,"-")</f>
        <v>52033.227513228</v>
      </c>
      <c r="W11" s="179">
        <f>T11-H11</f>
        <v>19668560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