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<sst xmlns="http://schemas.openxmlformats.org/spreadsheetml/2006/main" uniqueCount="98">
  <si>
    <t>04月</t>
  </si>
  <si>
    <t>パートナー</t>
  </si>
  <si>
    <t>最終更新日</t>
  </si>
  <si>
    <t>07月30日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</si>
  <si>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</si>
  <si>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</si>
  <si>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</si>
  <si>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</si>
  <si>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</si>
  <si>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</si>
  <si>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</si>
  <si>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</si>
  <si>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</si>
  <si>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</si>
  <si>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</si>
  <si>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</si>
  <si>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</si>
  <si>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</si>
  <si>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</si>
  <si>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</si>
  <si>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</si>
  <si>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</si>
  <si>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</si>
  <si>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</si>
  <si>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</si>
  <si>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</si>
  <si>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</si>
  <si>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</si>
  <si>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</si>
  <si>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</si>
  <si>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</si>
  <si>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</si>
  <si>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</si>
  <si>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</si>
  <si>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</si>
  <si>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</si>
  <si>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</si>
  <si>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</si>
  <si>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</si>
  <si>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</si>
  <si>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</si>
  <si>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</si>
  <si>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</si>
  <si>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</si>
  <si>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</si>
  <si>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</si>
  <si>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</si>
  <si>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</si>
  <si>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</si>
  <si>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</si>
  <si>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</si>
  <si>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</si>
  <si>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</si>
  <si>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</si>
  <si>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</si>
  <si>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</si>
  <si>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</si>
  <si>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pp1918</t>
  </si>
  <si>
    <t>インターカラー</t>
  </si>
  <si>
    <t>デリヘル版3（並木塔子）</t>
  </si>
  <si>
    <t>もし出会系大賞があったら、このサイトが受賞しているでしょう</t>
  </si>
  <si>
    <t>lp01</t>
  </si>
  <si>
    <t>ニッカン西部</t>
  </si>
  <si>
    <t>全5段つかみ5回</t>
  </si>
  <si>
    <t>4月09日(金)</t>
  </si>
  <si>
    <t>pp1919</t>
  </si>
  <si>
    <t>空電</t>
  </si>
  <si>
    <t>pp1920</t>
  </si>
  <si>
    <t>男メイン比較版（--）</t>
  </si>
  <si>
    <t>男性求む</t>
  </si>
  <si>
    <t>4月15日(木)</t>
  </si>
  <si>
    <t>pp1921</t>
  </si>
  <si>
    <t>pp1922</t>
  </si>
  <si>
    <t>記事風版（並木塔子）</t>
  </si>
  <si>
    <t>もう50代の熟女だけど</t>
  </si>
  <si>
    <t>4月19日(月)</t>
  </si>
  <si>
    <t>pp1923</t>
  </si>
  <si>
    <t>pp1924</t>
  </si>
  <si>
    <t>新書籍版（並木塔子）</t>
  </si>
  <si>
    <t>日本の出会い系番付第1位に推薦します</t>
  </si>
  <si>
    <t>4月23日(金)</t>
  </si>
  <si>
    <t>pp1925</t>
  </si>
  <si>
    <t>pp1926</t>
  </si>
  <si>
    <t>デリヘル版2（並木塔子）</t>
  </si>
  <si>
    <t>4月27日(火)</t>
  </si>
  <si>
    <t>pp1927</t>
  </si>
  <si>
    <t>新聞 TOTAL</t>
  </si>
  <si>
    <t>●リスティング 広告</t>
  </si>
  <si>
    <t>UA</t>
  </si>
  <si>
    <t>ydi</t>
  </si>
  <si>
    <t>ADIT</t>
  </si>
  <si>
    <t>YDN（インフィード）</t>
  </si>
  <si>
    <t>4/1～4/30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</si>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</sst>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0.284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 t="s">
        <v>64</v>
      </c>
      <c r="K6" s="176">
        <v>250000</v>
      </c>
      <c r="L6" s="79">
        <v>22</v>
      </c>
      <c r="M6" s="79">
        <v>0</v>
      </c>
      <c r="N6" s="79">
        <v>72</v>
      </c>
      <c r="O6" s="88">
        <v>7</v>
      </c>
      <c r="P6" s="89">
        <v>0</v>
      </c>
      <c r="Q6" s="90">
        <f>O6+P6</f>
        <v>7</v>
      </c>
      <c r="R6" s="80">
        <f>IFERROR(Q6/N6,"-")</f>
        <v>0.097222222222222</v>
      </c>
      <c r="S6" s="79">
        <v>0</v>
      </c>
      <c r="T6" s="79">
        <v>1</v>
      </c>
      <c r="U6" s="80">
        <f>IFERROR(T6/(Q6),"-")</f>
        <v>0.14285714285714</v>
      </c>
      <c r="V6" s="81">
        <f>IFERROR(K6/SUM(Q6:Q15),"-")</f>
        <v>8928.5714285714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SUM(Y6:Y15)-SUM(K6:K15)</f>
        <v>-179000</v>
      </c>
      <c r="AC6" s="83">
        <f>SUM(Y6:Y15)/SUM(K6:K15)</f>
        <v>0.284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1</v>
      </c>
      <c r="AO6" s="98">
        <f>IF(Q6=0,"",IF(AN6=0,"",(AN6/Q6)))</f>
        <v>0.14285714285714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3</v>
      </c>
      <c r="BG6" s="110">
        <f>IF(Q6=0,"",IF(BF6=0,"",(BF6/Q6)))</f>
        <v>0.42857142857143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2</v>
      </c>
      <c r="BP6" s="117">
        <f>IF(Q6=0,"",IF(BO6=0,"",(BO6/Q6)))</f>
        <v>0.28571428571429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1</v>
      </c>
      <c r="BY6" s="124">
        <f>IF(Q6=0,"",IF(BX6=0,"",(BX6/Q6)))</f>
        <v>0.14285714285714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39</v>
      </c>
      <c r="M7" s="79">
        <v>19</v>
      </c>
      <c r="N7" s="79">
        <v>20</v>
      </c>
      <c r="O7" s="88">
        <v>7</v>
      </c>
      <c r="P7" s="89">
        <v>0</v>
      </c>
      <c r="Q7" s="90">
        <f>O7+P7</f>
        <v>7</v>
      </c>
      <c r="R7" s="80">
        <f>IFERROR(Q7/N7,"-")</f>
        <v>0.35</v>
      </c>
      <c r="S7" s="79">
        <v>0</v>
      </c>
      <c r="T7" s="79">
        <v>1</v>
      </c>
      <c r="U7" s="80">
        <f>IFERROR(T7/(Q7),"-")</f>
        <v>0.14285714285714</v>
      </c>
      <c r="V7" s="81"/>
      <c r="W7" s="82">
        <v>0</v>
      </c>
      <c r="X7" s="80">
        <f>IF(Q7=0,"-",W7/Q7)</f>
        <v>0</v>
      </c>
      <c r="Y7" s="181">
        <v>0</v>
      </c>
      <c r="Z7" s="182">
        <f>IFERROR(Y7/Q7,"-")</f>
        <v>0</v>
      </c>
      <c r="AA7" s="182" t="str">
        <f>IFERROR(Y7/W7,"-")</f>
        <v>-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>
        <v>1</v>
      </c>
      <c r="AX7" s="104">
        <f>IF(Q7=0,"",IF(AW7=0,"",(AW7/Q7)))</f>
        <v>0.14285714285714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>
        <v>2</v>
      </c>
      <c r="BP7" s="117">
        <f>IF(Q7=0,"",IF(BO7=0,"",(BO7/Q7)))</f>
        <v>0.28571428571429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2</v>
      </c>
      <c r="BY7" s="124">
        <f>IF(Q7=0,"",IF(BX7=0,"",(BX7/Q7)))</f>
        <v>0.28571428571429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>
        <v>2</v>
      </c>
      <c r="CH7" s="131">
        <f>IF(Q7=0,"",IF(CG7=0,"",(CG7/Q7)))</f>
        <v>0.28571428571429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0</v>
      </c>
      <c r="CQ7" s="138">
        <v>0</v>
      </c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68</v>
      </c>
      <c r="F8" s="184" t="s">
        <v>69</v>
      </c>
      <c r="G8" s="184" t="s">
        <v>61</v>
      </c>
      <c r="H8" s="87"/>
      <c r="I8" s="87" t="s">
        <v>63</v>
      </c>
      <c r="J8" s="87" t="s">
        <v>70</v>
      </c>
      <c r="K8" s="176"/>
      <c r="L8" s="79">
        <v>3</v>
      </c>
      <c r="M8" s="79">
        <v>0</v>
      </c>
      <c r="N8" s="79">
        <v>10</v>
      </c>
      <c r="O8" s="88">
        <v>1</v>
      </c>
      <c r="P8" s="89">
        <v>0</v>
      </c>
      <c r="Q8" s="90">
        <f>O8+P8</f>
        <v>1</v>
      </c>
      <c r="R8" s="80">
        <f>IFERROR(Q8/N8,"-")</f>
        <v>0.1</v>
      </c>
      <c r="S8" s="79">
        <v>1</v>
      </c>
      <c r="T8" s="79">
        <v>0</v>
      </c>
      <c r="U8" s="80">
        <f>IFERROR(T8/(Q8),"-")</f>
        <v>0</v>
      </c>
      <c r="V8" s="81"/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1</v>
      </c>
      <c r="BP8" s="117">
        <f>IF(Q8=0,"",IF(BO8=0,"",(BO8/Q8)))</f>
        <v>1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71</v>
      </c>
      <c r="C9" s="184" t="s">
        <v>58</v>
      </c>
      <c r="D9" s="184"/>
      <c r="E9" s="184" t="s">
        <v>68</v>
      </c>
      <c r="F9" s="184" t="s">
        <v>69</v>
      </c>
      <c r="G9" s="184" t="s">
        <v>66</v>
      </c>
      <c r="H9" s="87"/>
      <c r="I9" s="87"/>
      <c r="J9" s="87"/>
      <c r="K9" s="176"/>
      <c r="L9" s="79">
        <v>17</v>
      </c>
      <c r="M9" s="79">
        <v>11</v>
      </c>
      <c r="N9" s="79">
        <v>16</v>
      </c>
      <c r="O9" s="88">
        <v>2</v>
      </c>
      <c r="P9" s="89">
        <v>0</v>
      </c>
      <c r="Q9" s="90">
        <f>O9+P9</f>
        <v>2</v>
      </c>
      <c r="R9" s="80">
        <f>IFERROR(Q9/N9,"-")</f>
        <v>0.125</v>
      </c>
      <c r="S9" s="79">
        <v>0</v>
      </c>
      <c r="T9" s="79">
        <v>0</v>
      </c>
      <c r="U9" s="80">
        <f>IFERROR(T9/(Q9),"-")</f>
        <v>0</v>
      </c>
      <c r="V9" s="81"/>
      <c r="W9" s="82">
        <v>1</v>
      </c>
      <c r="X9" s="80">
        <f>IF(Q9=0,"-",W9/Q9)</f>
        <v>0.5</v>
      </c>
      <c r="Y9" s="181">
        <v>42000</v>
      </c>
      <c r="Z9" s="182">
        <f>IFERROR(Y9/Q9,"-")</f>
        <v>21000</v>
      </c>
      <c r="AA9" s="182">
        <f>IFERROR(Y9/W9,"-")</f>
        <v>42000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/>
      <c r="BP9" s="117">
        <f>IF(Q9=0,"",IF(BO9=0,"",(BO9/Q9)))</f>
        <v>0</v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>
        <v>1</v>
      </c>
      <c r="BY9" s="124">
        <f>IF(Q9=0,"",IF(BX9=0,"",(BX9/Q9)))</f>
        <v>0.5</v>
      </c>
      <c r="BZ9" s="125">
        <v>1</v>
      </c>
      <c r="CA9" s="126">
        <f>IFERROR(BZ9/BX9,"-")</f>
        <v>1</v>
      </c>
      <c r="CB9" s="127">
        <v>42000</v>
      </c>
      <c r="CC9" s="128">
        <f>IFERROR(CB9/BX9,"-")</f>
        <v>42000</v>
      </c>
      <c r="CD9" s="129"/>
      <c r="CE9" s="129"/>
      <c r="CF9" s="129">
        <v>1</v>
      </c>
      <c r="CG9" s="130">
        <v>1</v>
      </c>
      <c r="CH9" s="131">
        <f>IF(Q9=0,"",IF(CG9=0,"",(CG9/Q9)))</f>
        <v>0.5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1</v>
      </c>
      <c r="CQ9" s="138">
        <v>42000</v>
      </c>
      <c r="CR9" s="138">
        <v>42000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72</v>
      </c>
      <c r="C10" s="184" t="s">
        <v>58</v>
      </c>
      <c r="D10" s="184"/>
      <c r="E10" s="184" t="s">
        <v>73</v>
      </c>
      <c r="F10" s="184" t="s">
        <v>74</v>
      </c>
      <c r="G10" s="184" t="s">
        <v>61</v>
      </c>
      <c r="H10" s="87"/>
      <c r="I10" s="87" t="s">
        <v>63</v>
      </c>
      <c r="J10" s="87" t="s">
        <v>75</v>
      </c>
      <c r="K10" s="176"/>
      <c r="L10" s="79">
        <v>1</v>
      </c>
      <c r="M10" s="79">
        <v>0</v>
      </c>
      <c r="N10" s="79">
        <v>13</v>
      </c>
      <c r="O10" s="88">
        <v>0</v>
      </c>
      <c r="P10" s="89">
        <v>0</v>
      </c>
      <c r="Q10" s="90">
        <f>O10+P10</f>
        <v>0</v>
      </c>
      <c r="R10" s="80">
        <f>IFERROR(Q10/N10,"-")</f>
        <v>0</v>
      </c>
      <c r="S10" s="79">
        <v>0</v>
      </c>
      <c r="T10" s="79">
        <v>0</v>
      </c>
      <c r="U10" s="80" t="str">
        <f>IFERROR(T10/(Q10),"-")</f>
        <v>-</v>
      </c>
      <c r="V10" s="81"/>
      <c r="W10" s="82">
        <v>0</v>
      </c>
      <c r="X10" s="80" t="str">
        <f>IF(Q10=0,"-",W10/Q10)</f>
        <v>-</v>
      </c>
      <c r="Y10" s="181">
        <v>0</v>
      </c>
      <c r="Z10" s="182" t="str">
        <f>IFERROR(Y10/Q10,"-")</f>
        <v>-</v>
      </c>
      <c r="AA10" s="182" t="str">
        <f>IFERROR(Y10/W10,"-")</f>
        <v>-</v>
      </c>
      <c r="AB10" s="176"/>
      <c r="AC10" s="83"/>
      <c r="AD10" s="77"/>
      <c r="AE10" s="91"/>
      <c r="AF10" s="92" t="str">
        <f>IF(Q10=0,"",IF(AE10=0,"",(AE10/Q10)))</f>
        <v/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 t="str">
        <f>IF(Q10=0,"",IF(AN10=0,"",(AN10/Q10)))</f>
        <v/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 t="str">
        <f>IF(Q10=0,"",IF(AW10=0,"",(AW10/Q10)))</f>
        <v/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 t="str">
        <f>IF(Q10=0,"",IF(BF10=0,"",(BF10/Q10)))</f>
        <v/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/>
      <c r="BP10" s="117" t="str">
        <f>IF(Q10=0,"",IF(BO10=0,"",(BO10/Q10)))</f>
        <v/>
      </c>
      <c r="BQ10" s="118"/>
      <c r="BR10" s="119" t="str">
        <f>IFERROR(BQ10/BO10,"-")</f>
        <v>-</v>
      </c>
      <c r="BS10" s="120"/>
      <c r="BT10" s="121" t="str">
        <f>IFERROR(BS10/BO10,"-")</f>
        <v>-</v>
      </c>
      <c r="BU10" s="122"/>
      <c r="BV10" s="122"/>
      <c r="BW10" s="122"/>
      <c r="BX10" s="123"/>
      <c r="BY10" s="124" t="str">
        <f>IF(Q10=0,"",IF(BX10=0,"",(BX10/Q10)))</f>
        <v/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 t="str">
        <f>IF(Q10=0,"",IF(CG10=0,"",(CG10/Q10)))</f>
        <v/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76</v>
      </c>
      <c r="C11" s="184" t="s">
        <v>58</v>
      </c>
      <c r="D11" s="184"/>
      <c r="E11" s="184" t="s">
        <v>73</v>
      </c>
      <c r="F11" s="184" t="s">
        <v>74</v>
      </c>
      <c r="G11" s="184" t="s">
        <v>66</v>
      </c>
      <c r="H11" s="87"/>
      <c r="I11" s="87"/>
      <c r="J11" s="87"/>
      <c r="K11" s="176"/>
      <c r="L11" s="79">
        <v>19</v>
      </c>
      <c r="M11" s="79">
        <v>14</v>
      </c>
      <c r="N11" s="79">
        <v>13</v>
      </c>
      <c r="O11" s="88">
        <v>4</v>
      </c>
      <c r="P11" s="89">
        <v>0</v>
      </c>
      <c r="Q11" s="90">
        <f>O11+P11</f>
        <v>4</v>
      </c>
      <c r="R11" s="80">
        <f>IFERROR(Q11/N11,"-")</f>
        <v>0.30769230769231</v>
      </c>
      <c r="S11" s="79">
        <v>1</v>
      </c>
      <c r="T11" s="79">
        <v>0</v>
      </c>
      <c r="U11" s="80">
        <f>IFERROR(T11/(Q11),"-")</f>
        <v>0</v>
      </c>
      <c r="V11" s="81"/>
      <c r="W11" s="82">
        <v>1</v>
      </c>
      <c r="X11" s="80">
        <f>IF(Q11=0,"-",W11/Q11)</f>
        <v>0.25</v>
      </c>
      <c r="Y11" s="181">
        <v>3000</v>
      </c>
      <c r="Z11" s="182">
        <f>IFERROR(Y11/Q11,"-")</f>
        <v>750</v>
      </c>
      <c r="AA11" s="182">
        <f>IFERROR(Y11/W11,"-")</f>
        <v>3000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1</v>
      </c>
      <c r="BG11" s="110">
        <f>IF(Q11=0,"",IF(BF11=0,"",(BF11/Q11)))</f>
        <v>0.25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1</v>
      </c>
      <c r="BP11" s="117">
        <f>IF(Q11=0,"",IF(BO11=0,"",(BO11/Q11)))</f>
        <v>0.25</v>
      </c>
      <c r="BQ11" s="118">
        <v>1</v>
      </c>
      <c r="BR11" s="119">
        <f>IFERROR(BQ11/BO11,"-")</f>
        <v>1</v>
      </c>
      <c r="BS11" s="120">
        <v>3000</v>
      </c>
      <c r="BT11" s="121">
        <f>IFERROR(BS11/BO11,"-")</f>
        <v>3000</v>
      </c>
      <c r="BU11" s="122">
        <v>1</v>
      </c>
      <c r="BV11" s="122"/>
      <c r="BW11" s="122"/>
      <c r="BX11" s="123">
        <v>2</v>
      </c>
      <c r="BY11" s="124">
        <f>IF(Q11=0,"",IF(BX11=0,"",(BX11/Q11)))</f>
        <v>0.5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1</v>
      </c>
      <c r="CQ11" s="138">
        <v>3000</v>
      </c>
      <c r="CR11" s="138">
        <v>3000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77</v>
      </c>
      <c r="C12" s="184" t="s">
        <v>58</v>
      </c>
      <c r="D12" s="184"/>
      <c r="E12" s="184" t="s">
        <v>78</v>
      </c>
      <c r="F12" s="184" t="s">
        <v>79</v>
      </c>
      <c r="G12" s="184" t="s">
        <v>61</v>
      </c>
      <c r="H12" s="87"/>
      <c r="I12" s="87" t="s">
        <v>63</v>
      </c>
      <c r="J12" s="87" t="s">
        <v>80</v>
      </c>
      <c r="K12" s="176"/>
      <c r="L12" s="79">
        <v>2</v>
      </c>
      <c r="M12" s="79">
        <v>0</v>
      </c>
      <c r="N12" s="79">
        <v>9</v>
      </c>
      <c r="O12" s="88">
        <v>1</v>
      </c>
      <c r="P12" s="89">
        <v>0</v>
      </c>
      <c r="Q12" s="90">
        <f>O12+P12</f>
        <v>1</v>
      </c>
      <c r="R12" s="80">
        <f>IFERROR(Q12/N12,"-")</f>
        <v>0.11111111111111</v>
      </c>
      <c r="S12" s="79">
        <v>0</v>
      </c>
      <c r="T12" s="79">
        <v>0</v>
      </c>
      <c r="U12" s="80">
        <f>IFERROR(T12/(Q12),"-")</f>
        <v>0</v>
      </c>
      <c r="V12" s="81"/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>
        <f>IF(Q12=0,"",IF(BF12=0,"",(BF12/Q12)))</f>
        <v>0</v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>
        <v>1</v>
      </c>
      <c r="BP12" s="117">
        <f>IF(Q12=0,"",IF(BO12=0,"",(BO12/Q12)))</f>
        <v>1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81</v>
      </c>
      <c r="C13" s="184" t="s">
        <v>58</v>
      </c>
      <c r="D13" s="184"/>
      <c r="E13" s="184" t="s">
        <v>78</v>
      </c>
      <c r="F13" s="184" t="s">
        <v>79</v>
      </c>
      <c r="G13" s="184" t="s">
        <v>66</v>
      </c>
      <c r="H13" s="87"/>
      <c r="I13" s="87"/>
      <c r="J13" s="87"/>
      <c r="K13" s="176"/>
      <c r="L13" s="79">
        <v>10</v>
      </c>
      <c r="M13" s="79">
        <v>8</v>
      </c>
      <c r="N13" s="79">
        <v>7</v>
      </c>
      <c r="O13" s="88">
        <v>1</v>
      </c>
      <c r="P13" s="89">
        <v>0</v>
      </c>
      <c r="Q13" s="90">
        <f>O13+P13</f>
        <v>1</v>
      </c>
      <c r="R13" s="80">
        <f>IFERROR(Q13/N13,"-")</f>
        <v>0.14285714285714</v>
      </c>
      <c r="S13" s="79">
        <v>0</v>
      </c>
      <c r="T13" s="79">
        <v>0</v>
      </c>
      <c r="U13" s="80">
        <f>IFERROR(T13/(Q13),"-")</f>
        <v>0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/>
      <c r="BP13" s="117">
        <f>IF(Q13=0,"",IF(BO13=0,"",(BO13/Q13)))</f>
        <v>0</v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>
        <v>1</v>
      </c>
      <c r="BY13" s="124">
        <f>IF(Q13=0,"",IF(BX13=0,"",(BX13/Q13)))</f>
        <v>1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82</v>
      </c>
      <c r="C14" s="184" t="s">
        <v>58</v>
      </c>
      <c r="D14" s="184"/>
      <c r="E14" s="184" t="s">
        <v>83</v>
      </c>
      <c r="F14" s="184" t="s">
        <v>74</v>
      </c>
      <c r="G14" s="184" t="s">
        <v>61</v>
      </c>
      <c r="H14" s="87"/>
      <c r="I14" s="87" t="s">
        <v>63</v>
      </c>
      <c r="J14" s="87" t="s">
        <v>84</v>
      </c>
      <c r="K14" s="176"/>
      <c r="L14" s="79">
        <v>4</v>
      </c>
      <c r="M14" s="79">
        <v>0</v>
      </c>
      <c r="N14" s="79">
        <v>26</v>
      </c>
      <c r="O14" s="88">
        <v>2</v>
      </c>
      <c r="P14" s="89">
        <v>0</v>
      </c>
      <c r="Q14" s="90">
        <f>O14+P14</f>
        <v>2</v>
      </c>
      <c r="R14" s="80">
        <f>IFERROR(Q14/N14,"-")</f>
        <v>0.076923076923077</v>
      </c>
      <c r="S14" s="79">
        <v>0</v>
      </c>
      <c r="T14" s="79">
        <v>0</v>
      </c>
      <c r="U14" s="80">
        <f>IFERROR(T14/(Q14),"-")</f>
        <v>0</v>
      </c>
      <c r="V14" s="81"/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2</v>
      </c>
      <c r="BP14" s="117">
        <f>IF(Q14=0,"",IF(BO14=0,"",(BO14/Q14)))</f>
        <v>1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85</v>
      </c>
      <c r="C15" s="184" t="s">
        <v>58</v>
      </c>
      <c r="D15" s="184"/>
      <c r="E15" s="184" t="s">
        <v>83</v>
      </c>
      <c r="F15" s="184" t="s">
        <v>74</v>
      </c>
      <c r="G15" s="184" t="s">
        <v>66</v>
      </c>
      <c r="H15" s="87"/>
      <c r="I15" s="87"/>
      <c r="J15" s="87"/>
      <c r="K15" s="176"/>
      <c r="L15" s="79">
        <v>29</v>
      </c>
      <c r="M15" s="79">
        <v>20</v>
      </c>
      <c r="N15" s="79">
        <v>19</v>
      </c>
      <c r="O15" s="88">
        <v>3</v>
      </c>
      <c r="P15" s="89">
        <v>0</v>
      </c>
      <c r="Q15" s="90">
        <f>O15+P15</f>
        <v>3</v>
      </c>
      <c r="R15" s="80">
        <f>IFERROR(Q15/N15,"-")</f>
        <v>0.15789473684211</v>
      </c>
      <c r="S15" s="79">
        <v>2</v>
      </c>
      <c r="T15" s="79">
        <v>0</v>
      </c>
      <c r="U15" s="80">
        <f>IFERROR(T15/(Q15),"-")</f>
        <v>0</v>
      </c>
      <c r="V15" s="81"/>
      <c r="W15" s="82">
        <v>2</v>
      </c>
      <c r="X15" s="80">
        <f>IF(Q15=0,"-",W15/Q15)</f>
        <v>0.66666666666667</v>
      </c>
      <c r="Y15" s="181">
        <v>26000</v>
      </c>
      <c r="Z15" s="182">
        <f>IFERROR(Y15/Q15,"-")</f>
        <v>8666.6666666667</v>
      </c>
      <c r="AA15" s="182">
        <f>IFERROR(Y15/W15,"-")</f>
        <v>13000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>
        <v>2</v>
      </c>
      <c r="BP15" s="117">
        <f>IF(Q15=0,"",IF(BO15=0,"",(BO15/Q15)))</f>
        <v>0.66666666666667</v>
      </c>
      <c r="BQ15" s="118">
        <v>1</v>
      </c>
      <c r="BR15" s="119">
        <f>IFERROR(BQ15/BO15,"-")</f>
        <v>0.5</v>
      </c>
      <c r="BS15" s="120">
        <v>16000</v>
      </c>
      <c r="BT15" s="121">
        <f>IFERROR(BS15/BO15,"-")</f>
        <v>8000</v>
      </c>
      <c r="BU15" s="122"/>
      <c r="BV15" s="122"/>
      <c r="BW15" s="122">
        <v>1</v>
      </c>
      <c r="BX15" s="123"/>
      <c r="BY15" s="124">
        <f>IF(Q15=0,"",IF(BX15=0,"",(BX15/Q15)))</f>
        <v>0</v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>
        <v>1</v>
      </c>
      <c r="CH15" s="131">
        <f>IF(Q15=0,"",IF(CG15=0,"",(CG15/Q15)))</f>
        <v>0.33333333333333</v>
      </c>
      <c r="CI15" s="132">
        <v>1</v>
      </c>
      <c r="CJ15" s="133">
        <f>IFERROR(CI15/CG15,"-")</f>
        <v>1</v>
      </c>
      <c r="CK15" s="134">
        <v>10000</v>
      </c>
      <c r="CL15" s="135">
        <f>IFERROR(CK15/CG15,"-")</f>
        <v>10000</v>
      </c>
      <c r="CM15" s="136"/>
      <c r="CN15" s="136">
        <v>1</v>
      </c>
      <c r="CO15" s="136"/>
      <c r="CP15" s="137">
        <v>2</v>
      </c>
      <c r="CQ15" s="138">
        <v>26000</v>
      </c>
      <c r="CR15" s="138">
        <v>16000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30"/>
      <c r="B16" s="84"/>
      <c r="C16" s="84"/>
      <c r="D16" s="85"/>
      <c r="E16" s="85"/>
      <c r="F16" s="85"/>
      <c r="G16" s="86"/>
      <c r="H16" s="87"/>
      <c r="I16" s="87"/>
      <c r="J16" s="87"/>
      <c r="K16" s="177"/>
      <c r="L16" s="34"/>
      <c r="M16" s="34"/>
      <c r="N16" s="31"/>
      <c r="O16" s="23"/>
      <c r="P16" s="23"/>
      <c r="Q16" s="23"/>
      <c r="R16" s="32"/>
      <c r="S16" s="32"/>
      <c r="T16" s="23"/>
      <c r="U16" s="32"/>
      <c r="V16" s="25"/>
      <c r="W16" s="25"/>
      <c r="X16" s="25"/>
      <c r="Y16" s="183"/>
      <c r="Z16" s="183"/>
      <c r="AA16" s="183"/>
      <c r="AB16" s="183"/>
      <c r="AC16" s="33"/>
      <c r="AD16" s="57"/>
      <c r="AE16" s="61"/>
      <c r="AF16" s="62"/>
      <c r="AG16" s="61"/>
      <c r="AH16" s="65"/>
      <c r="AI16" s="66"/>
      <c r="AJ16" s="67"/>
      <c r="AK16" s="68"/>
      <c r="AL16" s="68"/>
      <c r="AM16" s="68"/>
      <c r="AN16" s="61"/>
      <c r="AO16" s="62"/>
      <c r="AP16" s="61"/>
      <c r="AQ16" s="65"/>
      <c r="AR16" s="66"/>
      <c r="AS16" s="67"/>
      <c r="AT16" s="68"/>
      <c r="AU16" s="68"/>
      <c r="AV16" s="68"/>
      <c r="AW16" s="61"/>
      <c r="AX16" s="62"/>
      <c r="AY16" s="61"/>
      <c r="AZ16" s="65"/>
      <c r="BA16" s="66"/>
      <c r="BB16" s="67"/>
      <c r="BC16" s="68"/>
      <c r="BD16" s="68"/>
      <c r="BE16" s="68"/>
      <c r="BF16" s="61"/>
      <c r="BG16" s="62"/>
      <c r="BH16" s="61"/>
      <c r="BI16" s="65"/>
      <c r="BJ16" s="66"/>
      <c r="BK16" s="67"/>
      <c r="BL16" s="68"/>
      <c r="BM16" s="68"/>
      <c r="BN16" s="68"/>
      <c r="BO16" s="63"/>
      <c r="BP16" s="64"/>
      <c r="BQ16" s="61"/>
      <c r="BR16" s="65"/>
      <c r="BS16" s="66"/>
      <c r="BT16" s="67"/>
      <c r="BU16" s="68"/>
      <c r="BV16" s="68"/>
      <c r="BW16" s="68"/>
      <c r="BX16" s="63"/>
      <c r="BY16" s="64"/>
      <c r="BZ16" s="61"/>
      <c r="CA16" s="65"/>
      <c r="CB16" s="66"/>
      <c r="CC16" s="67"/>
      <c r="CD16" s="68"/>
      <c r="CE16" s="68"/>
      <c r="CF16" s="68"/>
      <c r="CG16" s="63"/>
      <c r="CH16" s="64"/>
      <c r="CI16" s="61"/>
      <c r="CJ16" s="65"/>
      <c r="CK16" s="66"/>
      <c r="CL16" s="67"/>
      <c r="CM16" s="68"/>
      <c r="CN16" s="68"/>
      <c r="CO16" s="68"/>
      <c r="CP16" s="69"/>
      <c r="CQ16" s="66"/>
      <c r="CR16" s="66"/>
      <c r="CS16" s="66"/>
      <c r="CT16" s="70"/>
    </row>
    <row r="17" spans="1:99">
      <c r="A17" s="30"/>
      <c r="B17" s="37"/>
      <c r="C17" s="37"/>
      <c r="D17" s="21"/>
      <c r="E17" s="21"/>
      <c r="F17" s="21"/>
      <c r="G17" s="22"/>
      <c r="H17" s="36"/>
      <c r="I17" s="36"/>
      <c r="J17" s="73"/>
      <c r="K17" s="178"/>
      <c r="L17" s="34"/>
      <c r="M17" s="34"/>
      <c r="N17" s="31"/>
      <c r="O17" s="23"/>
      <c r="P17" s="23"/>
      <c r="Q17" s="23"/>
      <c r="R17" s="32"/>
      <c r="S17" s="32"/>
      <c r="T17" s="23"/>
      <c r="U17" s="32"/>
      <c r="V17" s="25"/>
      <c r="W17" s="25"/>
      <c r="X17" s="25"/>
      <c r="Y17" s="183"/>
      <c r="Z17" s="183"/>
      <c r="AA17" s="183"/>
      <c r="AB17" s="183"/>
      <c r="AC17" s="33"/>
      <c r="AD17" s="59"/>
      <c r="AE17" s="61"/>
      <c r="AF17" s="62"/>
      <c r="AG17" s="61"/>
      <c r="AH17" s="65"/>
      <c r="AI17" s="66"/>
      <c r="AJ17" s="67"/>
      <c r="AK17" s="68"/>
      <c r="AL17" s="68"/>
      <c r="AM17" s="68"/>
      <c r="AN17" s="61"/>
      <c r="AO17" s="62"/>
      <c r="AP17" s="61"/>
      <c r="AQ17" s="65"/>
      <c r="AR17" s="66"/>
      <c r="AS17" s="67"/>
      <c r="AT17" s="68"/>
      <c r="AU17" s="68"/>
      <c r="AV17" s="68"/>
      <c r="AW17" s="61"/>
      <c r="AX17" s="62"/>
      <c r="AY17" s="61"/>
      <c r="AZ17" s="65"/>
      <c r="BA17" s="66"/>
      <c r="BB17" s="67"/>
      <c r="BC17" s="68"/>
      <c r="BD17" s="68"/>
      <c r="BE17" s="68"/>
      <c r="BF17" s="61"/>
      <c r="BG17" s="62"/>
      <c r="BH17" s="61"/>
      <c r="BI17" s="65"/>
      <c r="BJ17" s="66"/>
      <c r="BK17" s="67"/>
      <c r="BL17" s="68"/>
      <c r="BM17" s="68"/>
      <c r="BN17" s="68"/>
      <c r="BO17" s="63"/>
      <c r="BP17" s="64"/>
      <c r="BQ17" s="61"/>
      <c r="BR17" s="65"/>
      <c r="BS17" s="66"/>
      <c r="BT17" s="67"/>
      <c r="BU17" s="68"/>
      <c r="BV17" s="68"/>
      <c r="BW17" s="68"/>
      <c r="BX17" s="63"/>
      <c r="BY17" s="64"/>
      <c r="BZ17" s="61"/>
      <c r="CA17" s="65"/>
      <c r="CB17" s="66"/>
      <c r="CC17" s="67"/>
      <c r="CD17" s="68"/>
      <c r="CE17" s="68"/>
      <c r="CF17" s="68"/>
      <c r="CG17" s="63"/>
      <c r="CH17" s="64"/>
      <c r="CI17" s="61"/>
      <c r="CJ17" s="65"/>
      <c r="CK17" s="66"/>
      <c r="CL17" s="67"/>
      <c r="CM17" s="68"/>
      <c r="CN17" s="68"/>
      <c r="CO17" s="68"/>
      <c r="CP17" s="69"/>
      <c r="CQ17" s="66"/>
      <c r="CR17" s="66"/>
      <c r="CS17" s="66"/>
      <c r="CT17" s="70"/>
    </row>
    <row r="18" spans="1:99">
      <c r="A18" s="19">
        <f>AC18</f>
        <v>0.284</v>
      </c>
      <c r="B18" s="39"/>
      <c r="C18" s="39"/>
      <c r="D18" s="39"/>
      <c r="E18" s="39"/>
      <c r="F18" s="39"/>
      <c r="G18" s="39"/>
      <c r="H18" s="40" t="s">
        <v>86</v>
      </c>
      <c r="I18" s="40"/>
      <c r="J18" s="40"/>
      <c r="K18" s="179">
        <f>SUM(K6:K17)</f>
        <v>250000</v>
      </c>
      <c r="L18" s="41">
        <f>SUM(L6:L17)</f>
        <v>146</v>
      </c>
      <c r="M18" s="41">
        <f>SUM(M6:M17)</f>
        <v>72</v>
      </c>
      <c r="N18" s="41">
        <f>SUM(N6:N17)</f>
        <v>205</v>
      </c>
      <c r="O18" s="41">
        <f>SUM(O6:O17)</f>
        <v>28</v>
      </c>
      <c r="P18" s="41">
        <f>SUM(P6:P17)</f>
        <v>0</v>
      </c>
      <c r="Q18" s="41">
        <f>SUM(Q6:Q17)</f>
        <v>28</v>
      </c>
      <c r="R18" s="42">
        <f>IFERROR(Q18/N18,"-")</f>
        <v>0.13658536585366</v>
      </c>
      <c r="S18" s="76">
        <f>SUM(S6:S17)</f>
        <v>4</v>
      </c>
      <c r="T18" s="76">
        <f>SUM(T6:T17)</f>
        <v>2</v>
      </c>
      <c r="U18" s="42">
        <f>IFERROR(S18/Q18,"-")</f>
        <v>0.14285714285714</v>
      </c>
      <c r="V18" s="43">
        <f>IFERROR(K18/Q18,"-")</f>
        <v>8928.5714285714</v>
      </c>
      <c r="W18" s="44">
        <f>SUM(W6:W17)</f>
        <v>4</v>
      </c>
      <c r="X18" s="42">
        <f>IFERROR(W18/Q18,"-")</f>
        <v>0.14285714285714</v>
      </c>
      <c r="Y18" s="179">
        <f>SUM(Y6:Y17)</f>
        <v>71000</v>
      </c>
      <c r="Z18" s="179">
        <f>IFERROR(Y18/Q18,"-")</f>
        <v>2535.7142857143</v>
      </c>
      <c r="AA18" s="179">
        <f>IFERROR(Y18/W18,"-")</f>
        <v>17750</v>
      </c>
      <c r="AB18" s="179">
        <f>Y18-K18</f>
        <v>-179000</v>
      </c>
      <c r="AC18" s="45">
        <f>Y18/K18</f>
        <v>0.284</v>
      </c>
      <c r="AD18" s="58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0"/>
      <c r="CN18" s="60"/>
      <c r="CO18" s="60"/>
      <c r="CP18" s="60"/>
      <c r="CQ18" s="60"/>
      <c r="CR18" s="60"/>
      <c r="CS18" s="60"/>
      <c r="CT1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5"/>
    <mergeCell ref="K6:K15"/>
    <mergeCell ref="V6:V15"/>
    <mergeCell ref="AB6:AB15"/>
    <mergeCell ref="AC6:AC1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1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30.625" customWidth="true" style="72"/>
    <col min="5" max="5" width="8.25" customWidth="true" style="72"/>
    <col min="6" max="6" width="33.5" customWidth="true" style="72"/>
    <col min="7" max="7" width="12.25" customWidth="true" style="72"/>
    <col min="8" max="8" width="10.875" customWidth="true" style="72"/>
    <col min="9" max="9" width="10.875" customWidth="true" style="72"/>
    <col min="10" max="10" width="10.875" customWidth="true" style="72"/>
    <col min="11" max="11" width="10.375" customWidth="true" style="72"/>
    <col min="12" max="12" width="10.375" customWidth="true" style="72"/>
    <col min="13" max="13" width="10.375" customWidth="true" style="72"/>
    <col min="14" max="14" width="10.375" customWidth="true" style="72"/>
    <col min="15" max="15" width="7.375" customWidth="true" style="72"/>
    <col min="16" max="16" width="9" customWidth="true" style="72"/>
    <col min="17" max="17" width="9" customWidth="true" style="72"/>
    <col min="18" max="18" width="6.75" customWidth="true" style="72"/>
    <col min="19" max="19" width="7.875" customWidth="true" style="72"/>
    <col min="20" max="20" width="10" customWidth="true" style="72"/>
    <col min="21" max="21" width="9" customWidth="true" style="72"/>
    <col min="22" max="22" width="9" customWidth="true" style="72"/>
    <col min="23" max="23" width="12.375" customWidth="true" style="72"/>
    <col min="24" max="24" width="9" customWidth="true" style="72"/>
    <col min="25" max="25" width="9" customWidth="true" style="72"/>
    <col min="26" max="26" width="9" customWidth="true" style="72"/>
    <col min="27" max="27" width="9" customWidth="true" style="72"/>
    <col min="28" max="28" width="9" customWidth="true" style="72"/>
    <col min="29" max="29" width="9" customWidth="true" style="72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</cols>
  <sheetData>
    <row r="2" spans="1:95" customHeight="1" ht="13.5">
      <c r="A2" s="24" t="s">
        <v>0</v>
      </c>
      <c r="B2" s="27" t="s">
        <v>1</v>
      </c>
      <c r="C2" s="27"/>
      <c r="F2" s="75"/>
      <c r="G2" s="75"/>
      <c r="H2" s="75"/>
      <c r="I2" s="75"/>
      <c r="J2" s="75"/>
      <c r="K2" s="55"/>
      <c r="L2" s="55" t="s">
        <v>2</v>
      </c>
      <c r="M2" s="55"/>
      <c r="N2" s="55"/>
      <c r="O2" s="55" t="s">
        <v>3</v>
      </c>
      <c r="P2" s="55"/>
      <c r="Q2" s="55"/>
      <c r="R2" s="55"/>
      <c r="S2" s="55"/>
      <c r="T2" s="55"/>
      <c r="U2" s="55"/>
      <c r="V2" s="55"/>
      <c r="W2" s="55"/>
      <c r="X2" s="55"/>
      <c r="Y2" s="55"/>
      <c r="Z2" s="151" t="s">
        <v>4</v>
      </c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2" t="s">
        <v>5</v>
      </c>
      <c r="CL2" s="154" t="s">
        <v>6</v>
      </c>
      <c r="CM2" s="142" t="s">
        <v>7</v>
      </c>
      <c r="CN2" s="143"/>
      <c r="CO2" s="144"/>
    </row>
    <row r="3" spans="1:95" customHeight="1" ht="14.25">
      <c r="A3" s="27" t="s">
        <v>87</v>
      </c>
      <c r="B3" s="38"/>
      <c r="C3" s="38"/>
      <c r="D3" s="38"/>
      <c r="E3" s="38"/>
      <c r="F3" s="71"/>
      <c r="G3" s="55"/>
      <c r="H3" s="55"/>
      <c r="I3" s="140" t="s">
        <v>9</v>
      </c>
      <c r="J3" s="141"/>
      <c r="K3" s="27"/>
      <c r="L3" s="27"/>
      <c r="M3" s="27"/>
      <c r="N3" s="27"/>
      <c r="O3" s="27"/>
      <c r="P3" s="27"/>
      <c r="Q3" s="27"/>
      <c r="R3" s="27"/>
      <c r="S3" s="27"/>
      <c r="T3" s="27"/>
      <c r="U3" s="55"/>
      <c r="V3" s="55"/>
      <c r="W3" s="55"/>
      <c r="X3" s="55"/>
      <c r="Y3" s="55"/>
      <c r="Z3" s="145" t="s">
        <v>10</v>
      </c>
      <c r="AA3" s="146"/>
      <c r="AB3" s="146"/>
      <c r="AC3" s="146"/>
      <c r="AD3" s="146"/>
      <c r="AE3" s="146"/>
      <c r="AF3" s="146"/>
      <c r="AG3" s="146"/>
      <c r="AH3" s="146"/>
      <c r="AI3" s="157" t="s">
        <v>11</v>
      </c>
      <c r="AJ3" s="158"/>
      <c r="AK3" s="158"/>
      <c r="AL3" s="158"/>
      <c r="AM3" s="158"/>
      <c r="AN3" s="158"/>
      <c r="AO3" s="158"/>
      <c r="AP3" s="158"/>
      <c r="AQ3" s="159"/>
      <c r="AR3" s="160" t="s">
        <v>12</v>
      </c>
      <c r="AS3" s="161"/>
      <c r="AT3" s="161"/>
      <c r="AU3" s="161"/>
      <c r="AV3" s="161"/>
      <c r="AW3" s="161"/>
      <c r="AX3" s="161"/>
      <c r="AY3" s="161"/>
      <c r="AZ3" s="162"/>
      <c r="BA3" s="163" t="s">
        <v>13</v>
      </c>
      <c r="BB3" s="164"/>
      <c r="BC3" s="164"/>
      <c r="BD3" s="164"/>
      <c r="BE3" s="164"/>
      <c r="BF3" s="164"/>
      <c r="BG3" s="164"/>
      <c r="BH3" s="164"/>
      <c r="BI3" s="165"/>
      <c r="BJ3" s="166" t="s">
        <v>14</v>
      </c>
      <c r="BK3" s="167"/>
      <c r="BL3" s="167"/>
      <c r="BM3" s="167"/>
      <c r="BN3" s="167"/>
      <c r="BO3" s="167"/>
      <c r="BP3" s="167"/>
      <c r="BQ3" s="167"/>
      <c r="BR3" s="168"/>
      <c r="BS3" s="169" t="s">
        <v>15</v>
      </c>
      <c r="BT3" s="170"/>
      <c r="BU3" s="170"/>
      <c r="BV3" s="170"/>
      <c r="BW3" s="170"/>
      <c r="BX3" s="170"/>
      <c r="BY3" s="170"/>
      <c r="BZ3" s="170"/>
      <c r="CA3" s="171"/>
      <c r="CB3" s="172" t="s">
        <v>16</v>
      </c>
      <c r="CC3" s="173"/>
      <c r="CD3" s="173"/>
      <c r="CE3" s="173"/>
      <c r="CF3" s="173"/>
      <c r="CG3" s="173"/>
      <c r="CH3" s="173"/>
      <c r="CI3" s="173"/>
      <c r="CJ3" s="174"/>
      <c r="CK3" s="152"/>
      <c r="CL3" s="155"/>
      <c r="CM3" s="147" t="s">
        <v>17</v>
      </c>
      <c r="CN3" s="148"/>
      <c r="CO3" s="149" t="s">
        <v>18</v>
      </c>
    </row>
    <row r="4" spans="1:95">
      <c r="A4" s="26"/>
      <c r="B4" s="7" t="s">
        <v>19</v>
      </c>
      <c r="C4" s="7" t="s">
        <v>20</v>
      </c>
      <c r="D4" s="7" t="s">
        <v>88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6"/>
      <c r="Z4" s="46" t="s">
        <v>47</v>
      </c>
      <c r="AA4" s="46" t="s">
        <v>48</v>
      </c>
      <c r="AB4" s="46" t="s">
        <v>49</v>
      </c>
      <c r="AC4" s="46" t="s">
        <v>41</v>
      </c>
      <c r="AD4" s="46" t="s">
        <v>50</v>
      </c>
      <c r="AE4" s="46" t="s">
        <v>51</v>
      </c>
      <c r="AF4" s="46" t="s">
        <v>52</v>
      </c>
      <c r="AG4" s="46" t="s">
        <v>53</v>
      </c>
      <c r="AH4" s="46" t="s">
        <v>54</v>
      </c>
      <c r="AI4" s="47" t="s">
        <v>47</v>
      </c>
      <c r="AJ4" s="47" t="s">
        <v>48</v>
      </c>
      <c r="AK4" s="47" t="s">
        <v>49</v>
      </c>
      <c r="AL4" s="47" t="s">
        <v>41</v>
      </c>
      <c r="AM4" s="47" t="s">
        <v>50</v>
      </c>
      <c r="AN4" s="47" t="s">
        <v>51</v>
      </c>
      <c r="AO4" s="47" t="s">
        <v>52</v>
      </c>
      <c r="AP4" s="47" t="s">
        <v>53</v>
      </c>
      <c r="AQ4" s="47" t="s">
        <v>54</v>
      </c>
      <c r="AR4" s="48" t="s">
        <v>47</v>
      </c>
      <c r="AS4" s="48" t="s">
        <v>48</v>
      </c>
      <c r="AT4" s="48" t="s">
        <v>49</v>
      </c>
      <c r="AU4" s="48" t="s">
        <v>41</v>
      </c>
      <c r="AV4" s="48" t="s">
        <v>50</v>
      </c>
      <c r="AW4" s="48" t="s">
        <v>51</v>
      </c>
      <c r="AX4" s="48" t="s">
        <v>52</v>
      </c>
      <c r="AY4" s="48" t="s">
        <v>53</v>
      </c>
      <c r="AZ4" s="48" t="s">
        <v>54</v>
      </c>
      <c r="BA4" s="49" t="s">
        <v>47</v>
      </c>
      <c r="BB4" s="49" t="s">
        <v>48</v>
      </c>
      <c r="BC4" s="49" t="s">
        <v>49</v>
      </c>
      <c r="BD4" s="49" t="s">
        <v>41</v>
      </c>
      <c r="BE4" s="49" t="s">
        <v>50</v>
      </c>
      <c r="BF4" s="49" t="s">
        <v>51</v>
      </c>
      <c r="BG4" s="49" t="s">
        <v>52</v>
      </c>
      <c r="BH4" s="49" t="s">
        <v>53</v>
      </c>
      <c r="BI4" s="49" t="s">
        <v>54</v>
      </c>
      <c r="BJ4" s="115" t="s">
        <v>47</v>
      </c>
      <c r="BK4" s="115" t="s">
        <v>48</v>
      </c>
      <c r="BL4" s="115" t="s">
        <v>49</v>
      </c>
      <c r="BM4" s="115" t="s">
        <v>41</v>
      </c>
      <c r="BN4" s="115" t="s">
        <v>50</v>
      </c>
      <c r="BO4" s="115" t="s">
        <v>51</v>
      </c>
      <c r="BP4" s="115" t="s">
        <v>52</v>
      </c>
      <c r="BQ4" s="115" t="s">
        <v>53</v>
      </c>
      <c r="BR4" s="115" t="s">
        <v>54</v>
      </c>
      <c r="BS4" s="50" t="s">
        <v>47</v>
      </c>
      <c r="BT4" s="50" t="s">
        <v>48</v>
      </c>
      <c r="BU4" s="50" t="s">
        <v>49</v>
      </c>
      <c r="BV4" s="50" t="s">
        <v>41</v>
      </c>
      <c r="BW4" s="50" t="s">
        <v>50</v>
      </c>
      <c r="BX4" s="50" t="s">
        <v>51</v>
      </c>
      <c r="BY4" s="50" t="s">
        <v>52</v>
      </c>
      <c r="BZ4" s="50" t="s">
        <v>53</v>
      </c>
      <c r="CA4" s="50" t="s">
        <v>54</v>
      </c>
      <c r="CB4" s="51" t="s">
        <v>47</v>
      </c>
      <c r="CC4" s="51" t="s">
        <v>48</v>
      </c>
      <c r="CD4" s="51" t="s">
        <v>49</v>
      </c>
      <c r="CE4" s="51" t="s">
        <v>41</v>
      </c>
      <c r="CF4" s="51" t="s">
        <v>50</v>
      </c>
      <c r="CG4" s="51" t="s">
        <v>51</v>
      </c>
      <c r="CH4" s="51" t="s">
        <v>52</v>
      </c>
      <c r="CI4" s="51" t="s">
        <v>53</v>
      </c>
      <c r="CJ4" s="51" t="s">
        <v>54</v>
      </c>
      <c r="CK4" s="153"/>
      <c r="CL4" s="156"/>
      <c r="CM4" s="52" t="s">
        <v>55</v>
      </c>
      <c r="CN4" s="52" t="s">
        <v>56</v>
      </c>
      <c r="CO4" s="150"/>
    </row>
    <row r="5" spans="1:95">
      <c r="A5" s="19"/>
      <c r="B5" s="28"/>
      <c r="C5" s="28"/>
      <c r="D5" s="26"/>
      <c r="E5" s="26"/>
      <c r="F5" s="26"/>
      <c r="G5" s="35"/>
      <c r="H5" s="175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0"/>
      <c r="U5" s="180"/>
      <c r="V5" s="180"/>
      <c r="W5" s="180"/>
      <c r="X5" s="10"/>
      <c r="Y5" s="57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</row>
    <row r="6" spans="1:95">
      <c r="A6" s="78">
        <f>X6</f>
        <v>2.4480136524816</v>
      </c>
      <c r="B6" s="184" t="s">
        <v>89</v>
      </c>
      <c r="C6" s="184" t="s">
        <v>90</v>
      </c>
      <c r="D6" s="184"/>
      <c r="E6" s="184"/>
      <c r="F6" s="87" t="s">
        <v>91</v>
      </c>
      <c r="G6" s="87" t="s">
        <v>92</v>
      </c>
      <c r="H6" s="176">
        <v>7475857</v>
      </c>
      <c r="I6" s="79">
        <v>7330</v>
      </c>
      <c r="J6" s="79">
        <v>0</v>
      </c>
      <c r="K6" s="79">
        <v>317705</v>
      </c>
      <c r="L6" s="90">
        <v>3255</v>
      </c>
      <c r="M6" s="80">
        <f>IFERROR(L6/K6,"-")</f>
        <v>0.010245353393872</v>
      </c>
      <c r="N6" s="79">
        <v>133</v>
      </c>
      <c r="O6" s="79">
        <v>1064</v>
      </c>
      <c r="P6" s="80">
        <f>IFERROR(N6/(L6),"-")</f>
        <v>0.040860215053763</v>
      </c>
      <c r="Q6" s="81">
        <f>IFERROR(H6/SUM(L6:L6),"-")</f>
        <v>2296.7302611367</v>
      </c>
      <c r="R6" s="82">
        <v>366</v>
      </c>
      <c r="S6" s="80">
        <f>IF(L6=0,"-",R6/L6)</f>
        <v>0.11244239631336</v>
      </c>
      <c r="T6" s="181">
        <v>18301000</v>
      </c>
      <c r="U6" s="182">
        <f>IFERROR(T6/L6,"-")</f>
        <v>5622.4270353303</v>
      </c>
      <c r="V6" s="182">
        <f>IFERROR(T6/R6,"-")</f>
        <v>50002.732240437</v>
      </c>
      <c r="W6" s="176">
        <f>SUM(T6:T6)-SUM(H6:H6)</f>
        <v>10825143</v>
      </c>
      <c r="X6" s="83">
        <f>SUM(T6:T6)/SUM(H6:H6)</f>
        <v>2.4480136524816</v>
      </c>
      <c r="Y6" s="77"/>
      <c r="Z6" s="91">
        <v>72</v>
      </c>
      <c r="AA6" s="92">
        <f>IF(L6=0,"",IF(Z6=0,"",(Z6/L6)))</f>
        <v>0.022119815668203</v>
      </c>
      <c r="AB6" s="91">
        <v>1</v>
      </c>
      <c r="AC6" s="93">
        <f>IFERROR(AB6/Z6,"-")</f>
        <v>0.013888888888889</v>
      </c>
      <c r="AD6" s="94">
        <v>5000</v>
      </c>
      <c r="AE6" s="95">
        <f>IFERROR(AD6/Z6,"-")</f>
        <v>69.444444444444</v>
      </c>
      <c r="AF6" s="96">
        <v>1</v>
      </c>
      <c r="AG6" s="96"/>
      <c r="AH6" s="96"/>
      <c r="AI6" s="97">
        <v>8</v>
      </c>
      <c r="AJ6" s="98">
        <f>IF(L6=0,"",IF(AI6=0,"",(AI6/L6)))</f>
        <v>0.002457757296467</v>
      </c>
      <c r="AK6" s="97"/>
      <c r="AL6" s="99">
        <f>IFERROR(AK6/AI6,"-")</f>
        <v>0</v>
      </c>
      <c r="AM6" s="100"/>
      <c r="AN6" s="101">
        <f>IFERROR(AM6/AI6,"-")</f>
        <v>0</v>
      </c>
      <c r="AO6" s="102"/>
      <c r="AP6" s="102"/>
      <c r="AQ6" s="102"/>
      <c r="AR6" s="103">
        <v>20</v>
      </c>
      <c r="AS6" s="104">
        <f>IF(L6=0,"",IF(AR6=0,"",(AR6/L6)))</f>
        <v>0.0061443932411674</v>
      </c>
      <c r="AT6" s="103">
        <v>1</v>
      </c>
      <c r="AU6" s="105">
        <f>IFERROR(AT6/AR6,"-")</f>
        <v>0.05</v>
      </c>
      <c r="AV6" s="106">
        <v>3000</v>
      </c>
      <c r="AW6" s="107">
        <f>IFERROR(AV6/AR6,"-")</f>
        <v>150</v>
      </c>
      <c r="AX6" s="108">
        <v>1</v>
      </c>
      <c r="AY6" s="108"/>
      <c r="AZ6" s="108"/>
      <c r="BA6" s="109">
        <v>188</v>
      </c>
      <c r="BB6" s="110">
        <f>IF(L6=0,"",IF(BA6=0,"",(BA6/L6)))</f>
        <v>0.057757296466974</v>
      </c>
      <c r="BC6" s="109">
        <v>12</v>
      </c>
      <c r="BD6" s="111">
        <f>IFERROR(BC6/BA6,"-")</f>
        <v>0.063829787234043</v>
      </c>
      <c r="BE6" s="112">
        <v>206000</v>
      </c>
      <c r="BF6" s="113">
        <f>IFERROR(BE6/BA6,"-")</f>
        <v>1095.7446808511</v>
      </c>
      <c r="BG6" s="114">
        <v>5</v>
      </c>
      <c r="BH6" s="114">
        <v>4</v>
      </c>
      <c r="BI6" s="114">
        <v>3</v>
      </c>
      <c r="BJ6" s="116">
        <v>2040</v>
      </c>
      <c r="BK6" s="117">
        <f>IF(L6=0,"",IF(BJ6=0,"",(BJ6/L6)))</f>
        <v>0.62672811059908</v>
      </c>
      <c r="BL6" s="118">
        <v>206</v>
      </c>
      <c r="BM6" s="119">
        <f>IFERROR(BL6/BJ6,"-")</f>
        <v>0.10098039215686</v>
      </c>
      <c r="BN6" s="120">
        <v>7084000</v>
      </c>
      <c r="BO6" s="121">
        <f>IFERROR(BN6/BJ6,"-")</f>
        <v>3472.5490196078</v>
      </c>
      <c r="BP6" s="122">
        <v>91</v>
      </c>
      <c r="BQ6" s="122">
        <v>36</v>
      </c>
      <c r="BR6" s="122">
        <v>79</v>
      </c>
      <c r="BS6" s="123">
        <v>808</v>
      </c>
      <c r="BT6" s="124">
        <f>IF(L6=0,"",IF(BS6=0,"",(BS6/L6)))</f>
        <v>0.24823348694316</v>
      </c>
      <c r="BU6" s="125">
        <v>117</v>
      </c>
      <c r="BV6" s="126">
        <f>IFERROR(BU6/BS6,"-")</f>
        <v>0.14480198019802</v>
      </c>
      <c r="BW6" s="127">
        <v>7970000</v>
      </c>
      <c r="BX6" s="128">
        <f>IFERROR(BW6/BS6,"-")</f>
        <v>9863.8613861386</v>
      </c>
      <c r="BY6" s="129">
        <v>34</v>
      </c>
      <c r="BZ6" s="129">
        <v>18</v>
      </c>
      <c r="CA6" s="129">
        <v>65</v>
      </c>
      <c r="CB6" s="130">
        <v>119</v>
      </c>
      <c r="CC6" s="131">
        <f>IF(L6=0,"",IF(CB6=0,"",(CB6/L6)))</f>
        <v>0.036559139784946</v>
      </c>
      <c r="CD6" s="132">
        <v>29</v>
      </c>
      <c r="CE6" s="133">
        <f>IFERROR(CD6/CB6,"-")</f>
        <v>0.2436974789916</v>
      </c>
      <c r="CF6" s="134">
        <v>3033000</v>
      </c>
      <c r="CG6" s="135">
        <f>IFERROR(CF6/CB6,"-")</f>
        <v>25487.394957983</v>
      </c>
      <c r="CH6" s="136">
        <v>8</v>
      </c>
      <c r="CI6" s="136">
        <v>5</v>
      </c>
      <c r="CJ6" s="136">
        <v>16</v>
      </c>
      <c r="CK6" s="137">
        <v>366</v>
      </c>
      <c r="CL6" s="138">
        <v>18301000</v>
      </c>
      <c r="CM6" s="138">
        <v>960000</v>
      </c>
      <c r="CN6" s="138"/>
      <c r="CO6" s="139" t="str">
        <f>IF(AND(CM6=0,CN6=0),"",IF(AND(CM6&lt;=100000,CN6&lt;=100000),"",IF(CM6/CL6&gt;0.7,"男高",IF(CN6/CL6&gt;0.7,"女高",""))))</f>
        <v/>
      </c>
    </row>
    <row r="7" spans="1:95">
      <c r="A7" s="78" t="str">
        <f>X7</f>
        <v>0</v>
      </c>
      <c r="B7" s="184" t="s">
        <v>93</v>
      </c>
      <c r="C7" s="184" t="s">
        <v>90</v>
      </c>
      <c r="D7" s="184"/>
      <c r="E7" s="184"/>
      <c r="F7" s="87" t="s">
        <v>94</v>
      </c>
      <c r="G7" s="87" t="s">
        <v>92</v>
      </c>
      <c r="H7" s="176">
        <v>0</v>
      </c>
      <c r="I7" s="79">
        <v>2</v>
      </c>
      <c r="J7" s="79">
        <v>0</v>
      </c>
      <c r="K7" s="79">
        <v>23</v>
      </c>
      <c r="L7" s="90">
        <v>2</v>
      </c>
      <c r="M7" s="80">
        <f>IFERROR(L7/K7,"-")</f>
        <v>0.08695652173913</v>
      </c>
      <c r="N7" s="79">
        <v>0</v>
      </c>
      <c r="O7" s="79">
        <v>1</v>
      </c>
      <c r="P7" s="80">
        <f>IFERROR(N7/(L7),"-")</f>
        <v>0</v>
      </c>
      <c r="Q7" s="81">
        <f>IFERROR(H7/SUM(L7:L7),"-")</f>
        <v>0</v>
      </c>
      <c r="R7" s="82">
        <v>1</v>
      </c>
      <c r="S7" s="80">
        <f>IF(L7=0,"-",R7/L7)</f>
        <v>0.5</v>
      </c>
      <c r="T7" s="181">
        <v>13000</v>
      </c>
      <c r="U7" s="182">
        <f>IFERROR(T7/L7,"-")</f>
        <v>6500</v>
      </c>
      <c r="V7" s="182">
        <f>IFERROR(T7/R7,"-")</f>
        <v>13000</v>
      </c>
      <c r="W7" s="176">
        <f>SUM(T7:T7)-SUM(H7:H7)</f>
        <v>13000</v>
      </c>
      <c r="X7" s="83" t="str">
        <f>SUM(T7:T7)/SUM(H7:H7)</f>
        <v>0</v>
      </c>
      <c r="Y7" s="77"/>
      <c r="Z7" s="91"/>
      <c r="AA7" s="92">
        <f>IF(L7=0,"",IF(Z7=0,"",(Z7/L7)))</f>
        <v>0</v>
      </c>
      <c r="AB7" s="91"/>
      <c r="AC7" s="93" t="str">
        <f>IFERROR(AB7/Z7,"-")</f>
        <v>-</v>
      </c>
      <c r="AD7" s="94"/>
      <c r="AE7" s="95" t="str">
        <f>IFERROR(AD7/Z7,"-")</f>
        <v>-</v>
      </c>
      <c r="AF7" s="96"/>
      <c r="AG7" s="96"/>
      <c r="AH7" s="96"/>
      <c r="AI7" s="97"/>
      <c r="AJ7" s="98">
        <f>IF(L7=0,"",IF(AI7=0,"",(AI7/L7)))</f>
        <v>0</v>
      </c>
      <c r="AK7" s="97"/>
      <c r="AL7" s="99" t="str">
        <f>IFERROR(AK7/AI7,"-")</f>
        <v>-</v>
      </c>
      <c r="AM7" s="100"/>
      <c r="AN7" s="101" t="str">
        <f>IFERROR(AM7/AI7,"-")</f>
        <v>-</v>
      </c>
      <c r="AO7" s="102"/>
      <c r="AP7" s="102"/>
      <c r="AQ7" s="102"/>
      <c r="AR7" s="103"/>
      <c r="AS7" s="104">
        <f>IF(L7=0,"",IF(AR7=0,"",(AR7/L7)))</f>
        <v>0</v>
      </c>
      <c r="AT7" s="103"/>
      <c r="AU7" s="105" t="str">
        <f>IFERROR(AT7/AR7,"-")</f>
        <v>-</v>
      </c>
      <c r="AV7" s="106"/>
      <c r="AW7" s="107" t="str">
        <f>IFERROR(AV7/AR7,"-")</f>
        <v>-</v>
      </c>
      <c r="AX7" s="108"/>
      <c r="AY7" s="108"/>
      <c r="AZ7" s="108"/>
      <c r="BA7" s="109"/>
      <c r="BB7" s="110">
        <f>IF(L7=0,"",IF(BA7=0,"",(BA7/L7)))</f>
        <v>0</v>
      </c>
      <c r="BC7" s="109"/>
      <c r="BD7" s="111" t="str">
        <f>IFERROR(BC7/BA7,"-")</f>
        <v>-</v>
      </c>
      <c r="BE7" s="112"/>
      <c r="BF7" s="113" t="str">
        <f>IFERROR(BE7/BA7,"-")</f>
        <v>-</v>
      </c>
      <c r="BG7" s="114"/>
      <c r="BH7" s="114"/>
      <c r="BI7" s="114"/>
      <c r="BJ7" s="116">
        <v>2</v>
      </c>
      <c r="BK7" s="117">
        <f>IF(L7=0,"",IF(BJ7=0,"",(BJ7/L7)))</f>
        <v>1</v>
      </c>
      <c r="BL7" s="118">
        <v>1</v>
      </c>
      <c r="BM7" s="119">
        <f>IFERROR(BL7/BJ7,"-")</f>
        <v>0.5</v>
      </c>
      <c r="BN7" s="120">
        <v>13000</v>
      </c>
      <c r="BO7" s="121">
        <f>IFERROR(BN7/BJ7,"-")</f>
        <v>6500</v>
      </c>
      <c r="BP7" s="122"/>
      <c r="BQ7" s="122"/>
      <c r="BR7" s="122">
        <v>1</v>
      </c>
      <c r="BS7" s="123"/>
      <c r="BT7" s="124">
        <f>IF(L7=0,"",IF(BS7=0,"",(BS7/L7)))</f>
        <v>0</v>
      </c>
      <c r="BU7" s="125"/>
      <c r="BV7" s="126" t="str">
        <f>IFERROR(BU7/BS7,"-")</f>
        <v>-</v>
      </c>
      <c r="BW7" s="127"/>
      <c r="BX7" s="128" t="str">
        <f>IFERROR(BW7/BS7,"-")</f>
        <v>-</v>
      </c>
      <c r="BY7" s="129"/>
      <c r="BZ7" s="129"/>
      <c r="CA7" s="129"/>
      <c r="CB7" s="130"/>
      <c r="CC7" s="131">
        <f>IF(L7=0,"",IF(CB7=0,"",(CB7/L7)))</f>
        <v>0</v>
      </c>
      <c r="CD7" s="132"/>
      <c r="CE7" s="133" t="str">
        <f>IFERROR(CD7/CB7,"-")</f>
        <v>-</v>
      </c>
      <c r="CF7" s="134"/>
      <c r="CG7" s="135" t="str">
        <f>IFERROR(CF7/CB7,"-")</f>
        <v>-</v>
      </c>
      <c r="CH7" s="136"/>
      <c r="CI7" s="136"/>
      <c r="CJ7" s="136"/>
      <c r="CK7" s="137">
        <v>1</v>
      </c>
      <c r="CL7" s="138">
        <v>13000</v>
      </c>
      <c r="CM7" s="138">
        <v>13000</v>
      </c>
      <c r="CN7" s="138"/>
      <c r="CO7" s="139" t="str">
        <f>IF(AND(CM7=0,CN7=0),"",IF(AND(CM7&lt;=100000,CN7&lt;=100000),"",IF(CM7/CL7&gt;0.7,"男高",IF(CN7/CL7&gt;0.7,"女高",""))))</f>
        <v/>
      </c>
    </row>
    <row r="8" spans="1:95">
      <c r="A8" s="78">
        <f>X8</f>
        <v>1.3016917293233</v>
      </c>
      <c r="B8" s="184" t="s">
        <v>95</v>
      </c>
      <c r="C8" s="184" t="s">
        <v>90</v>
      </c>
      <c r="D8" s="184"/>
      <c r="E8" s="184"/>
      <c r="F8" s="87" t="s">
        <v>96</v>
      </c>
      <c r="G8" s="87" t="s">
        <v>92</v>
      </c>
      <c r="H8" s="176">
        <v>212800</v>
      </c>
      <c r="I8" s="79">
        <v>268</v>
      </c>
      <c r="J8" s="79">
        <v>0</v>
      </c>
      <c r="K8" s="79">
        <v>7439</v>
      </c>
      <c r="L8" s="90">
        <v>135</v>
      </c>
      <c r="M8" s="80">
        <f>IFERROR(L8/K8,"-")</f>
        <v>0.018147600483936</v>
      </c>
      <c r="N8" s="79">
        <v>6</v>
      </c>
      <c r="O8" s="79">
        <v>53</v>
      </c>
      <c r="P8" s="80">
        <f>IFERROR(N8/(L8),"-")</f>
        <v>0.044444444444444</v>
      </c>
      <c r="Q8" s="81">
        <f>IFERROR(H8/SUM(L8:L8),"-")</f>
        <v>1576.2962962963</v>
      </c>
      <c r="R8" s="82">
        <v>13</v>
      </c>
      <c r="S8" s="80">
        <f>IF(L8=0,"-",R8/L8)</f>
        <v>0.096296296296296</v>
      </c>
      <c r="T8" s="181">
        <v>277000</v>
      </c>
      <c r="U8" s="182">
        <f>IFERROR(T8/L8,"-")</f>
        <v>2051.8518518519</v>
      </c>
      <c r="V8" s="182">
        <f>IFERROR(T8/R8,"-")</f>
        <v>21307.692307692</v>
      </c>
      <c r="W8" s="176">
        <f>SUM(T8:T8)-SUM(H8:H8)</f>
        <v>64200</v>
      </c>
      <c r="X8" s="83">
        <f>SUM(T8:T8)/SUM(H8:H8)</f>
        <v>1.3016917293233</v>
      </c>
      <c r="Y8" s="77"/>
      <c r="Z8" s="91">
        <v>10</v>
      </c>
      <c r="AA8" s="92">
        <f>IF(L8=0,"",IF(Z8=0,"",(Z8/L8)))</f>
        <v>0.074074074074074</v>
      </c>
      <c r="AB8" s="91"/>
      <c r="AC8" s="93">
        <f>IFERROR(AB8/Z8,"-")</f>
        <v>0</v>
      </c>
      <c r="AD8" s="94"/>
      <c r="AE8" s="95">
        <f>IFERROR(AD8/Z8,"-")</f>
        <v>0</v>
      </c>
      <c r="AF8" s="96"/>
      <c r="AG8" s="96"/>
      <c r="AH8" s="96"/>
      <c r="AI8" s="97">
        <v>18</v>
      </c>
      <c r="AJ8" s="98">
        <f>IF(L8=0,"",IF(AI8=0,"",(AI8/L8)))</f>
        <v>0.13333333333333</v>
      </c>
      <c r="AK8" s="97">
        <v>1</v>
      </c>
      <c r="AL8" s="99">
        <f>IFERROR(AK8/AI8,"-")</f>
        <v>0.055555555555556</v>
      </c>
      <c r="AM8" s="100">
        <v>3000</v>
      </c>
      <c r="AN8" s="101">
        <f>IFERROR(AM8/AI8,"-")</f>
        <v>166.66666666667</v>
      </c>
      <c r="AO8" s="102">
        <v>1</v>
      </c>
      <c r="AP8" s="102"/>
      <c r="AQ8" s="102"/>
      <c r="AR8" s="103">
        <v>12</v>
      </c>
      <c r="AS8" s="104">
        <f>IF(L8=0,"",IF(AR8=0,"",(AR8/L8)))</f>
        <v>0.088888888888889</v>
      </c>
      <c r="AT8" s="103"/>
      <c r="AU8" s="105">
        <f>IFERROR(AT8/AR8,"-")</f>
        <v>0</v>
      </c>
      <c r="AV8" s="106"/>
      <c r="AW8" s="107">
        <f>IFERROR(AV8/AR8,"-")</f>
        <v>0</v>
      </c>
      <c r="AX8" s="108"/>
      <c r="AY8" s="108"/>
      <c r="AZ8" s="108"/>
      <c r="BA8" s="109">
        <v>41</v>
      </c>
      <c r="BB8" s="110">
        <f>IF(L8=0,"",IF(BA8=0,"",(BA8/L8)))</f>
        <v>0.3037037037037</v>
      </c>
      <c r="BC8" s="109">
        <v>3</v>
      </c>
      <c r="BD8" s="111">
        <f>IFERROR(BC8/BA8,"-")</f>
        <v>0.073170731707317</v>
      </c>
      <c r="BE8" s="112">
        <v>16000</v>
      </c>
      <c r="BF8" s="113">
        <f>IFERROR(BE8/BA8,"-")</f>
        <v>390.24390243902</v>
      </c>
      <c r="BG8" s="114">
        <v>2</v>
      </c>
      <c r="BH8" s="114">
        <v>1</v>
      </c>
      <c r="BI8" s="114"/>
      <c r="BJ8" s="116">
        <v>30</v>
      </c>
      <c r="BK8" s="117">
        <f>IF(L8=0,"",IF(BJ8=0,"",(BJ8/L8)))</f>
        <v>0.22222222222222</v>
      </c>
      <c r="BL8" s="118">
        <v>6</v>
      </c>
      <c r="BM8" s="119">
        <f>IFERROR(BL8/BJ8,"-")</f>
        <v>0.2</v>
      </c>
      <c r="BN8" s="120">
        <v>198000</v>
      </c>
      <c r="BO8" s="121">
        <f>IFERROR(BN8/BJ8,"-")</f>
        <v>6600</v>
      </c>
      <c r="BP8" s="122">
        <v>4</v>
      </c>
      <c r="BQ8" s="122"/>
      <c r="BR8" s="122">
        <v>2</v>
      </c>
      <c r="BS8" s="123">
        <v>21</v>
      </c>
      <c r="BT8" s="124">
        <f>IF(L8=0,"",IF(BS8=0,"",(BS8/L8)))</f>
        <v>0.15555555555556</v>
      </c>
      <c r="BU8" s="125">
        <v>3</v>
      </c>
      <c r="BV8" s="126">
        <f>IFERROR(BU8/BS8,"-")</f>
        <v>0.14285714285714</v>
      </c>
      <c r="BW8" s="127">
        <v>60000</v>
      </c>
      <c r="BX8" s="128">
        <f>IFERROR(BW8/BS8,"-")</f>
        <v>2857.1428571429</v>
      </c>
      <c r="BY8" s="129"/>
      <c r="BZ8" s="129">
        <v>1</v>
      </c>
      <c r="CA8" s="129">
        <v>2</v>
      </c>
      <c r="CB8" s="130">
        <v>3</v>
      </c>
      <c r="CC8" s="131">
        <f>IF(L8=0,"",IF(CB8=0,"",(CB8/L8)))</f>
        <v>0.022222222222222</v>
      </c>
      <c r="CD8" s="132"/>
      <c r="CE8" s="133">
        <f>IFERROR(CD8/CB8,"-")</f>
        <v>0</v>
      </c>
      <c r="CF8" s="134"/>
      <c r="CG8" s="135">
        <f>IFERROR(CF8/CB8,"-")</f>
        <v>0</v>
      </c>
      <c r="CH8" s="136"/>
      <c r="CI8" s="136"/>
      <c r="CJ8" s="136"/>
      <c r="CK8" s="137">
        <v>13</v>
      </c>
      <c r="CL8" s="138">
        <v>277000</v>
      </c>
      <c r="CM8" s="138">
        <v>157000</v>
      </c>
      <c r="CN8" s="138"/>
      <c r="CO8" s="139" t="str">
        <f>IF(AND(CM8=0,CN8=0),"",IF(AND(CM8&lt;=100000,CN8&lt;=100000),"",IF(CM8/CL8&gt;0.7,"男高",IF(CN8/CL8&gt;0.7,"女高",""))))</f>
        <v/>
      </c>
    </row>
    <row r="9" spans="1:95">
      <c r="A9" s="30"/>
      <c r="B9" s="84"/>
      <c r="C9" s="84"/>
      <c r="D9" s="85"/>
      <c r="E9" s="86"/>
      <c r="F9" s="87"/>
      <c r="G9" s="87"/>
      <c r="H9" s="177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3"/>
      <c r="U9" s="183"/>
      <c r="V9" s="183"/>
      <c r="W9" s="183"/>
      <c r="X9" s="33"/>
      <c r="Y9" s="57"/>
      <c r="Z9" s="61"/>
      <c r="AA9" s="62"/>
      <c r="AB9" s="61"/>
      <c r="AC9" s="65"/>
      <c r="AD9" s="66"/>
      <c r="AE9" s="67"/>
      <c r="AF9" s="68"/>
      <c r="AG9" s="68"/>
      <c r="AH9" s="68"/>
      <c r="AI9" s="61"/>
      <c r="AJ9" s="62"/>
      <c r="AK9" s="61"/>
      <c r="AL9" s="65"/>
      <c r="AM9" s="66"/>
      <c r="AN9" s="67"/>
      <c r="AO9" s="68"/>
      <c r="AP9" s="68"/>
      <c r="AQ9" s="68"/>
      <c r="AR9" s="61"/>
      <c r="AS9" s="62"/>
      <c r="AT9" s="61"/>
      <c r="AU9" s="65"/>
      <c r="AV9" s="66"/>
      <c r="AW9" s="67"/>
      <c r="AX9" s="68"/>
      <c r="AY9" s="68"/>
      <c r="AZ9" s="68"/>
      <c r="BA9" s="61"/>
      <c r="BB9" s="62"/>
      <c r="BC9" s="61"/>
      <c r="BD9" s="65"/>
      <c r="BE9" s="66"/>
      <c r="BF9" s="67"/>
      <c r="BG9" s="68"/>
      <c r="BH9" s="68"/>
      <c r="BI9" s="68"/>
      <c r="BJ9" s="63"/>
      <c r="BK9" s="64"/>
      <c r="BL9" s="61"/>
      <c r="BM9" s="65"/>
      <c r="BN9" s="66"/>
      <c r="BO9" s="67"/>
      <c r="BP9" s="68"/>
      <c r="BQ9" s="68"/>
      <c r="BR9" s="68"/>
      <c r="BS9" s="63"/>
      <c r="BT9" s="64"/>
      <c r="BU9" s="61"/>
      <c r="BV9" s="65"/>
      <c r="BW9" s="66"/>
      <c r="BX9" s="67"/>
      <c r="BY9" s="68"/>
      <c r="BZ9" s="68"/>
      <c r="CA9" s="68"/>
      <c r="CB9" s="63"/>
      <c r="CC9" s="64"/>
      <c r="CD9" s="61"/>
      <c r="CE9" s="65"/>
      <c r="CF9" s="66"/>
      <c r="CG9" s="67"/>
      <c r="CH9" s="68"/>
      <c r="CI9" s="68"/>
      <c r="CJ9" s="68"/>
      <c r="CK9" s="69"/>
      <c r="CL9" s="66"/>
      <c r="CM9" s="66"/>
      <c r="CN9" s="66"/>
      <c r="CO9" s="70"/>
    </row>
    <row r="10" spans="1:95">
      <c r="A10" s="30"/>
      <c r="B10" s="37"/>
      <c r="C10" s="37"/>
      <c r="D10" s="31"/>
      <c r="E10" s="31"/>
      <c r="F10" s="36"/>
      <c r="G10" s="73"/>
      <c r="H10" s="178"/>
      <c r="I10" s="34"/>
      <c r="J10" s="34"/>
      <c r="K10" s="31"/>
      <c r="L10" s="31"/>
      <c r="M10" s="33"/>
      <c r="N10" s="33"/>
      <c r="O10" s="31"/>
      <c r="P10" s="33"/>
      <c r="Q10" s="25"/>
      <c r="R10" s="25"/>
      <c r="S10" s="25"/>
      <c r="T10" s="183"/>
      <c r="U10" s="183"/>
      <c r="V10" s="183"/>
      <c r="W10" s="183"/>
      <c r="X10" s="33"/>
      <c r="Y10" s="59"/>
      <c r="Z10" s="61"/>
      <c r="AA10" s="62"/>
      <c r="AB10" s="61"/>
      <c r="AC10" s="65"/>
      <c r="AD10" s="66"/>
      <c r="AE10" s="67"/>
      <c r="AF10" s="68"/>
      <c r="AG10" s="68"/>
      <c r="AH10" s="68"/>
      <c r="AI10" s="61"/>
      <c r="AJ10" s="62"/>
      <c r="AK10" s="61"/>
      <c r="AL10" s="65"/>
      <c r="AM10" s="66"/>
      <c r="AN10" s="67"/>
      <c r="AO10" s="68"/>
      <c r="AP10" s="68"/>
      <c r="AQ10" s="68"/>
      <c r="AR10" s="61"/>
      <c r="AS10" s="62"/>
      <c r="AT10" s="61"/>
      <c r="AU10" s="65"/>
      <c r="AV10" s="66"/>
      <c r="AW10" s="67"/>
      <c r="AX10" s="68"/>
      <c r="AY10" s="68"/>
      <c r="AZ10" s="68"/>
      <c r="BA10" s="61"/>
      <c r="BB10" s="62"/>
      <c r="BC10" s="61"/>
      <c r="BD10" s="65"/>
      <c r="BE10" s="66"/>
      <c r="BF10" s="67"/>
      <c r="BG10" s="68"/>
      <c r="BH10" s="68"/>
      <c r="BI10" s="68"/>
      <c r="BJ10" s="63"/>
      <c r="BK10" s="64"/>
      <c r="BL10" s="61"/>
      <c r="BM10" s="65"/>
      <c r="BN10" s="66"/>
      <c r="BO10" s="67"/>
      <c r="BP10" s="68"/>
      <c r="BQ10" s="68"/>
      <c r="BR10" s="68"/>
      <c r="BS10" s="63"/>
      <c r="BT10" s="64"/>
      <c r="BU10" s="61"/>
      <c r="BV10" s="65"/>
      <c r="BW10" s="66"/>
      <c r="BX10" s="67"/>
      <c r="BY10" s="68"/>
      <c r="BZ10" s="68"/>
      <c r="CA10" s="68"/>
      <c r="CB10" s="63"/>
      <c r="CC10" s="64"/>
      <c r="CD10" s="61"/>
      <c r="CE10" s="65"/>
      <c r="CF10" s="66"/>
      <c r="CG10" s="67"/>
      <c r="CH10" s="68"/>
      <c r="CI10" s="68"/>
      <c r="CJ10" s="68"/>
      <c r="CK10" s="69"/>
      <c r="CL10" s="66"/>
      <c r="CM10" s="66"/>
      <c r="CN10" s="66"/>
      <c r="CO10" s="70"/>
    </row>
    <row r="11" spans="1:95">
      <c r="A11" s="19">
        <f>Z11</f>
        <v/>
      </c>
      <c r="B11" s="41"/>
      <c r="C11" s="41"/>
      <c r="D11" s="41"/>
      <c r="E11" s="41"/>
      <c r="F11" s="40" t="s">
        <v>97</v>
      </c>
      <c r="G11" s="40"/>
      <c r="H11" s="179"/>
      <c r="I11" s="41">
        <f>SUM(I6:I10)</f>
        <v>7600</v>
      </c>
      <c r="J11" s="41">
        <f>SUM(J6:J10)</f>
        <v>0</v>
      </c>
      <c r="K11" s="41">
        <f>SUM(K6:K10)</f>
        <v>325167</v>
      </c>
      <c r="L11" s="41">
        <f>SUM(L6:L10)</f>
        <v>3392</v>
      </c>
      <c r="M11" s="42">
        <f>IFERROR(L11/K11,"-")</f>
        <v>0.01043156285847</v>
      </c>
      <c r="N11" s="76">
        <f>SUM(N6:N10)</f>
        <v>139</v>
      </c>
      <c r="O11" s="76">
        <f>SUM(O6:O10)</f>
        <v>1118</v>
      </c>
      <c r="P11" s="42">
        <f>IFERROR(N11/L11,"-")</f>
        <v>0.040978773584906</v>
      </c>
      <c r="Q11" s="43">
        <f>IFERROR(H11/L11,"-")</f>
        <v>0</v>
      </c>
      <c r="R11" s="44">
        <f>SUM(R6:R10)</f>
        <v>380</v>
      </c>
      <c r="S11" s="42">
        <f>IFERROR(R11/L11,"-")</f>
        <v>0.11202830188679</v>
      </c>
      <c r="T11" s="179">
        <f>SUM(T6:T10)</f>
        <v>18591000</v>
      </c>
      <c r="U11" s="179">
        <f>IFERROR(T11/L11,"-")</f>
        <v>5480.8372641509</v>
      </c>
      <c r="V11" s="179">
        <f>IFERROR(T11/R11,"-")</f>
        <v>48923.684210526</v>
      </c>
      <c r="W11" s="179">
        <f>T11-H11</f>
        <v>18591000</v>
      </c>
      <c r="X11" s="45" t="str">
        <f>T11/H11</f>
        <v>0</v>
      </c>
      <c r="Y11" s="58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新聞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