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<sst xmlns="http://schemas.openxmlformats.org/spreadsheetml/2006/main" uniqueCount="98">
  <si>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</si>
  <si>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</si>
  <si>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</si>
  <si>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</si>
  <si>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</si>
  <si>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</si>
  <si>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</si>
  <si>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</si>
  <si>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</si>
  <si>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</si>
  <si>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</si>
  <si>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</si>
  <si>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</si>
  <si>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</si>
  <si>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</si>
  <si>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</si>
  <si>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</si>
  <si>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</si>
  <si>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</si>
  <si>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</si>
  <si>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</si>
  <si>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</si>
  <si>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</si>
  <si>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</si>
  <si>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</si>
  <si>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</si>
  <si>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</si>
  <si>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</si>
  <si>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</si>
  <si>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</si>
  <si>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</si>
  <si>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</si>
  <si>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</si>
  <si>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</si>
  <si>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</si>
  <si>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</si>
  <si>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</si>
  <si>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</si>
  <si>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</si>
  <si>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</si>
  <si>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</si>
  <si>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</si>
  <si>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</si>
  <si>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</si>
  <si>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</si>
  <si>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</si>
  <si>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</si>
  <si>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</si>
  <si>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</si>
  <si>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</si>
  <si>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</si>
  <si>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</si>
  <si>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</si>
  <si>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</si>
  <si>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</si>
  <si>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</si>
  <si>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</si>
  <si>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pp1918</t>
  </si>
  <si>
    <t>インターカラー</t>
  </si>
  <si>
    <t>デリヘル版3（並木塔子）</t>
  </si>
  <si>
    <t>もし出会系大賞があったら、このサイトが受賞しているでしょう</t>
  </si>
  <si>
    <t>lp01</t>
  </si>
  <si>
    <t>ニッカン西部</t>
  </si>
  <si>
    <t>全5段つかみ5回</t>
  </si>
  <si>
    <t>4月09日(金)</t>
  </si>
  <si>
    <t>pp1919</t>
  </si>
  <si>
    <t>空電</t>
  </si>
  <si>
    <t>pp1920</t>
  </si>
  <si>
    <t>男メイン比較版（--）</t>
  </si>
  <si>
    <t>男性求む</t>
  </si>
  <si>
    <t>4月15日(木)</t>
  </si>
  <si>
    <t>pp1921</t>
  </si>
  <si>
    <t>pp1922</t>
  </si>
  <si>
    <t>記事風版（並木塔子）</t>
  </si>
  <si>
    <t>もう50代の熟女だけど</t>
  </si>
  <si>
    <t>4月19日(月)</t>
  </si>
  <si>
    <t>pp1923</t>
  </si>
  <si>
    <t>pp1924</t>
  </si>
  <si>
    <t>新書籍版（並木塔子）</t>
  </si>
  <si>
    <t>日本の出会い系番付第1位に推薦します</t>
  </si>
  <si>
    <t>4月23日(金)</t>
  </si>
  <si>
    <t>pp1925</t>
  </si>
  <si>
    <t>pp1926</t>
  </si>
  <si>
    <t>デリヘル版2（並木塔子）</t>
  </si>
  <si>
    <t>4月27日(火)</t>
  </si>
  <si>
    <t>pp1927</t>
  </si>
  <si>
    <t>新聞 TOTAL</t>
  </si>
  <si>
    <t>●リスティング 広告</t>
  </si>
  <si>
    <t>UA</t>
  </si>
  <si>
    <t>ydi</t>
  </si>
  <si>
    <t>ADIT</t>
  </si>
  <si>
    <t>YDN（インフィード）</t>
  </si>
  <si>
    <t>4/1～4/30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</si>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</sst>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0.284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250000</v>
      </c>
      <c r="L6" s="79">
        <v>22</v>
      </c>
      <c r="M6" s="79">
        <v>0</v>
      </c>
      <c r="N6" s="79">
        <v>72</v>
      </c>
      <c r="O6" s="88">
        <v>7</v>
      </c>
      <c r="P6" s="89">
        <v>0</v>
      </c>
      <c r="Q6" s="90">
        <f>O6+P6</f>
        <v>7</v>
      </c>
      <c r="R6" s="80">
        <f>IFERROR(Q6/N6,"-")</f>
        <v>0.097222222222222</v>
      </c>
      <c r="S6" s="79">
        <v>0</v>
      </c>
      <c r="T6" s="79">
        <v>1</v>
      </c>
      <c r="U6" s="80">
        <f>IFERROR(T6/(Q6),"-")</f>
        <v>0.14285714285714</v>
      </c>
      <c r="V6" s="81">
        <f>IFERROR(K6/SUM(Q6:Q15),"-")</f>
        <v>8928.5714285714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SUM(Y6:Y15)-SUM(K6:K15)</f>
        <v>-179000</v>
      </c>
      <c r="AC6" s="83">
        <f>SUM(Y6:Y15)/SUM(K6:K15)</f>
        <v>0.284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0.14285714285714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0.42857142857143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0.14285714285714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39</v>
      </c>
      <c r="M7" s="79">
        <v>19</v>
      </c>
      <c r="N7" s="79">
        <v>20</v>
      </c>
      <c r="O7" s="88">
        <v>7</v>
      </c>
      <c r="P7" s="89">
        <v>0</v>
      </c>
      <c r="Q7" s="90">
        <f>O7+P7</f>
        <v>7</v>
      </c>
      <c r="R7" s="80">
        <f>IFERROR(Q7/N7,"-")</f>
        <v>0.35</v>
      </c>
      <c r="S7" s="79">
        <v>0</v>
      </c>
      <c r="T7" s="79">
        <v>1</v>
      </c>
      <c r="U7" s="80">
        <f>IFERROR(T7/(Q7),"-")</f>
        <v>0.14285714285714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0.28571428571429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0.28571428571429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0.28571428571429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 t="s">
        <v>70</v>
      </c>
      <c r="K8" s="176"/>
      <c r="L8" s="79">
        <v>3</v>
      </c>
      <c r="M8" s="79">
        <v>0</v>
      </c>
      <c r="N8" s="79">
        <v>10</v>
      </c>
      <c r="O8" s="88">
        <v>1</v>
      </c>
      <c r="P8" s="89">
        <v>0</v>
      </c>
      <c r="Q8" s="90">
        <f>O8+P8</f>
        <v>1</v>
      </c>
      <c r="R8" s="80">
        <f>IFERROR(Q8/N8,"-")</f>
        <v>0.1</v>
      </c>
      <c r="S8" s="79">
        <v>1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17</v>
      </c>
      <c r="M9" s="79">
        <v>11</v>
      </c>
      <c r="N9" s="79">
        <v>16</v>
      </c>
      <c r="O9" s="88">
        <v>2</v>
      </c>
      <c r="P9" s="89">
        <v>0</v>
      </c>
      <c r="Q9" s="90">
        <f>O9+P9</f>
        <v>2</v>
      </c>
      <c r="R9" s="80">
        <f>IFERROR(Q9/N9,"-")</f>
        <v>0.125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0.5</v>
      </c>
      <c r="Y9" s="181">
        <v>42000</v>
      </c>
      <c r="Z9" s="182">
        <f>IFERROR(Y9/Q9,"-")</f>
        <v>21000</v>
      </c>
      <c r="AA9" s="182">
        <f>IFERROR(Y9/W9,"-")</f>
        <v>42000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>
        <v>1</v>
      </c>
      <c r="CA9" s="126">
        <f>IFERROR(BZ9/BX9,"-")</f>
        <v>1</v>
      </c>
      <c r="CB9" s="127">
        <v>42000</v>
      </c>
      <c r="CC9" s="128">
        <f>IFERROR(CB9/BX9,"-")</f>
        <v>42000</v>
      </c>
      <c r="CD9" s="129"/>
      <c r="CE9" s="129"/>
      <c r="CF9" s="129">
        <v>1</v>
      </c>
      <c r="CG9" s="130">
        <v>1</v>
      </c>
      <c r="CH9" s="131">
        <f>IF(Q9=0,"",IF(CG9=0,"",(CG9/Q9)))</f>
        <v>0.5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42000</v>
      </c>
      <c r="CR9" s="138">
        <v>42000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/>
      <c r="I10" s="87" t="s">
        <v>63</v>
      </c>
      <c r="J10" s="87" t="s">
        <v>75</v>
      </c>
      <c r="K10" s="176"/>
      <c r="L10" s="79">
        <v>1</v>
      </c>
      <c r="M10" s="79">
        <v>0</v>
      </c>
      <c r="N10" s="79">
        <v>13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19</v>
      </c>
      <c r="M11" s="79">
        <v>14</v>
      </c>
      <c r="N11" s="79">
        <v>13</v>
      </c>
      <c r="O11" s="88">
        <v>4</v>
      </c>
      <c r="P11" s="89">
        <v>0</v>
      </c>
      <c r="Q11" s="90">
        <f>O11+P11</f>
        <v>4</v>
      </c>
      <c r="R11" s="80">
        <f>IFERROR(Q11/N11,"-")</f>
        <v>0.30769230769231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0.25</v>
      </c>
      <c r="Y11" s="181">
        <v>3000</v>
      </c>
      <c r="Z11" s="182">
        <f>IFERROR(Y11/Q11,"-")</f>
        <v>750</v>
      </c>
      <c r="AA11" s="182">
        <f>IFERROR(Y11/W11,"-")</f>
        <v>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>
        <v>1</v>
      </c>
      <c r="BR11" s="119">
        <f>IFERROR(BQ11/BO11,"-")</f>
        <v>1</v>
      </c>
      <c r="BS11" s="120">
        <v>3000</v>
      </c>
      <c r="BT11" s="121">
        <f>IFERROR(BS11/BO11,"-")</f>
        <v>3000</v>
      </c>
      <c r="BU11" s="122">
        <v>1</v>
      </c>
      <c r="BV11" s="122"/>
      <c r="BW11" s="122"/>
      <c r="BX11" s="123">
        <v>2</v>
      </c>
      <c r="BY11" s="124">
        <f>IF(Q11=0,"",IF(BX11=0,"",(BX11/Q11)))</f>
        <v>0.5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/>
      <c r="I12" s="87" t="s">
        <v>63</v>
      </c>
      <c r="J12" s="87" t="s">
        <v>80</v>
      </c>
      <c r="K12" s="176"/>
      <c r="L12" s="79">
        <v>2</v>
      </c>
      <c r="M12" s="79">
        <v>0</v>
      </c>
      <c r="N12" s="79">
        <v>9</v>
      </c>
      <c r="O12" s="88">
        <v>1</v>
      </c>
      <c r="P12" s="89">
        <v>0</v>
      </c>
      <c r="Q12" s="90">
        <f>O12+P12</f>
        <v>1</v>
      </c>
      <c r="R12" s="80">
        <f>IFERROR(Q12/N12,"-")</f>
        <v>0.11111111111111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10</v>
      </c>
      <c r="M13" s="79">
        <v>8</v>
      </c>
      <c r="N13" s="79">
        <v>7</v>
      </c>
      <c r="O13" s="88">
        <v>1</v>
      </c>
      <c r="P13" s="89">
        <v>0</v>
      </c>
      <c r="Q13" s="90">
        <f>O13+P13</f>
        <v>1</v>
      </c>
      <c r="R13" s="80">
        <f>IFERROR(Q13/N13,"-")</f>
        <v>0.14285714285714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82</v>
      </c>
      <c r="C14" s="184" t="s">
        <v>58</v>
      </c>
      <c r="D14" s="184"/>
      <c r="E14" s="184" t="s">
        <v>83</v>
      </c>
      <c r="F14" s="184" t="s">
        <v>74</v>
      </c>
      <c r="G14" s="184" t="s">
        <v>61</v>
      </c>
      <c r="H14" s="87"/>
      <c r="I14" s="87" t="s">
        <v>63</v>
      </c>
      <c r="J14" s="87" t="s">
        <v>84</v>
      </c>
      <c r="K14" s="176"/>
      <c r="L14" s="79">
        <v>4</v>
      </c>
      <c r="M14" s="79">
        <v>0</v>
      </c>
      <c r="N14" s="79">
        <v>26</v>
      </c>
      <c r="O14" s="88">
        <v>2</v>
      </c>
      <c r="P14" s="89">
        <v>0</v>
      </c>
      <c r="Q14" s="90">
        <f>O14+P14</f>
        <v>2</v>
      </c>
      <c r="R14" s="80">
        <f>IFERROR(Q14/N14,"-")</f>
        <v>0.076923076923077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83</v>
      </c>
      <c r="F15" s="184" t="s">
        <v>74</v>
      </c>
      <c r="G15" s="184" t="s">
        <v>66</v>
      </c>
      <c r="H15" s="87"/>
      <c r="I15" s="87"/>
      <c r="J15" s="87"/>
      <c r="K15" s="176"/>
      <c r="L15" s="79">
        <v>29</v>
      </c>
      <c r="M15" s="79">
        <v>20</v>
      </c>
      <c r="N15" s="79">
        <v>19</v>
      </c>
      <c r="O15" s="88">
        <v>3</v>
      </c>
      <c r="P15" s="89">
        <v>0</v>
      </c>
      <c r="Q15" s="90">
        <f>O15+P15</f>
        <v>3</v>
      </c>
      <c r="R15" s="80">
        <f>IFERROR(Q15/N15,"-")</f>
        <v>0.15789473684211</v>
      </c>
      <c r="S15" s="79">
        <v>2</v>
      </c>
      <c r="T15" s="79">
        <v>0</v>
      </c>
      <c r="U15" s="80">
        <f>IFERROR(T15/(Q15),"-")</f>
        <v>0</v>
      </c>
      <c r="V15" s="81"/>
      <c r="W15" s="82">
        <v>2</v>
      </c>
      <c r="X15" s="80">
        <f>IF(Q15=0,"-",W15/Q15)</f>
        <v>0.66666666666667</v>
      </c>
      <c r="Y15" s="181">
        <v>26000</v>
      </c>
      <c r="Z15" s="182">
        <f>IFERROR(Y15/Q15,"-")</f>
        <v>8666.6666666667</v>
      </c>
      <c r="AA15" s="182">
        <f>IFERROR(Y15/W15,"-")</f>
        <v>13000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>
        <v>1</v>
      </c>
      <c r="BR15" s="119">
        <f>IFERROR(BQ15/BO15,"-")</f>
        <v>0.5</v>
      </c>
      <c r="BS15" s="120">
        <v>16000</v>
      </c>
      <c r="BT15" s="121">
        <f>IFERROR(BS15/BO15,"-")</f>
        <v>8000</v>
      </c>
      <c r="BU15" s="122"/>
      <c r="BV15" s="122"/>
      <c r="BW15" s="122">
        <v>1</v>
      </c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>
        <v>1</v>
      </c>
      <c r="CH15" s="131">
        <f>IF(Q15=0,"",IF(CG15=0,"",(CG15/Q15)))</f>
        <v>0.33333333333333</v>
      </c>
      <c r="CI15" s="132">
        <v>1</v>
      </c>
      <c r="CJ15" s="133">
        <f>IFERROR(CI15/CG15,"-")</f>
        <v>1</v>
      </c>
      <c r="CK15" s="134">
        <v>10000</v>
      </c>
      <c r="CL15" s="135">
        <f>IFERROR(CK15/CG15,"-")</f>
        <v>10000</v>
      </c>
      <c r="CM15" s="136"/>
      <c r="CN15" s="136">
        <v>1</v>
      </c>
      <c r="CO15" s="136"/>
      <c r="CP15" s="137">
        <v>2</v>
      </c>
      <c r="CQ15" s="138">
        <v>26000</v>
      </c>
      <c r="CR15" s="138">
        <v>16000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0.284</v>
      </c>
      <c r="B18" s="39"/>
      <c r="C18" s="39"/>
      <c r="D18" s="39"/>
      <c r="E18" s="39"/>
      <c r="F18" s="39"/>
      <c r="G18" s="39"/>
      <c r="H18" s="40" t="s">
        <v>86</v>
      </c>
      <c r="I18" s="40"/>
      <c r="J18" s="40"/>
      <c r="K18" s="179">
        <f>SUM(K6:K17)</f>
        <v>250000</v>
      </c>
      <c r="L18" s="41">
        <f>SUM(L6:L17)</f>
        <v>146</v>
      </c>
      <c r="M18" s="41">
        <f>SUM(M6:M17)</f>
        <v>72</v>
      </c>
      <c r="N18" s="41">
        <f>SUM(N6:N17)</f>
        <v>205</v>
      </c>
      <c r="O18" s="41">
        <f>SUM(O6:O17)</f>
        <v>28</v>
      </c>
      <c r="P18" s="41">
        <f>SUM(P6:P17)</f>
        <v>0</v>
      </c>
      <c r="Q18" s="41">
        <f>SUM(Q6:Q17)</f>
        <v>28</v>
      </c>
      <c r="R18" s="42">
        <f>IFERROR(Q18/N18,"-")</f>
        <v>0.13658536585366</v>
      </c>
      <c r="S18" s="76">
        <f>SUM(S6:S17)</f>
        <v>4</v>
      </c>
      <c r="T18" s="76">
        <f>SUM(T6:T17)</f>
        <v>2</v>
      </c>
      <c r="U18" s="42">
        <f>IFERROR(S18/Q18,"-")</f>
        <v>0.14285714285714</v>
      </c>
      <c r="V18" s="43">
        <f>IFERROR(K18/Q18,"-")</f>
        <v>8928.5714285714</v>
      </c>
      <c r="W18" s="44">
        <f>SUM(W6:W17)</f>
        <v>4</v>
      </c>
      <c r="X18" s="42">
        <f>IFERROR(W18/Q18,"-")</f>
        <v>0.14285714285714</v>
      </c>
      <c r="Y18" s="179">
        <f>SUM(Y6:Y17)</f>
        <v>71000</v>
      </c>
      <c r="Z18" s="179">
        <f>IFERROR(Y18/Q18,"-")</f>
        <v>2535.7142857143</v>
      </c>
      <c r="AA18" s="179">
        <f>IFERROR(Y18/W18,"-")</f>
        <v>17750</v>
      </c>
      <c r="AB18" s="179">
        <f>Y18-K18</f>
        <v>-179000</v>
      </c>
      <c r="AC18" s="45">
        <f>Y18/K18</f>
        <v>0.284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5"/>
    <mergeCell ref="K6:K15"/>
    <mergeCell ref="V6:V15"/>
    <mergeCell ref="AB6:AB15"/>
    <mergeCell ref="AC6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87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88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2.4480136524816</v>
      </c>
      <c r="B6" s="184" t="s">
        <v>89</v>
      </c>
      <c r="C6" s="184" t="s">
        <v>90</v>
      </c>
      <c r="D6" s="184"/>
      <c r="E6" s="184"/>
      <c r="F6" s="87" t="s">
        <v>91</v>
      </c>
      <c r="G6" s="87" t="s">
        <v>92</v>
      </c>
      <c r="H6" s="176">
        <v>7475857</v>
      </c>
      <c r="I6" s="79">
        <v>7330</v>
      </c>
      <c r="J6" s="79">
        <v>0</v>
      </c>
      <c r="K6" s="79">
        <v>317705</v>
      </c>
      <c r="L6" s="90">
        <v>3255</v>
      </c>
      <c r="M6" s="80">
        <f>IFERROR(L6/K6,"-")</f>
        <v>0.010245353393872</v>
      </c>
      <c r="N6" s="79">
        <v>133</v>
      </c>
      <c r="O6" s="79">
        <v>1064</v>
      </c>
      <c r="P6" s="80">
        <f>IFERROR(N6/(L6),"-")</f>
        <v>0.040860215053763</v>
      </c>
      <c r="Q6" s="81">
        <f>IFERROR(H6/SUM(L6:L6),"-")</f>
        <v>2296.7302611367</v>
      </c>
      <c r="R6" s="82">
        <v>366</v>
      </c>
      <c r="S6" s="80">
        <f>IF(L6=0,"-",R6/L6)</f>
        <v>0.11244239631336</v>
      </c>
      <c r="T6" s="181">
        <v>18301000</v>
      </c>
      <c r="U6" s="182">
        <f>IFERROR(T6/L6,"-")</f>
        <v>5622.4270353303</v>
      </c>
      <c r="V6" s="182">
        <f>IFERROR(T6/R6,"-")</f>
        <v>50002.732240437</v>
      </c>
      <c r="W6" s="176">
        <f>SUM(T6:T6)-SUM(H6:H6)</f>
        <v>10825143</v>
      </c>
      <c r="X6" s="83">
        <f>SUM(T6:T6)/SUM(H6:H6)</f>
        <v>2.4480136524816</v>
      </c>
      <c r="Y6" s="77"/>
      <c r="Z6" s="91">
        <v>72</v>
      </c>
      <c r="AA6" s="92">
        <f>IF(L6=0,"",IF(Z6=0,"",(Z6/L6)))</f>
        <v>0.022119815668203</v>
      </c>
      <c r="AB6" s="91">
        <v>1</v>
      </c>
      <c r="AC6" s="93">
        <f>IFERROR(AB6/Z6,"-")</f>
        <v>0.013888888888889</v>
      </c>
      <c r="AD6" s="94">
        <v>5000</v>
      </c>
      <c r="AE6" s="95">
        <f>IFERROR(AD6/Z6,"-")</f>
        <v>69.444444444444</v>
      </c>
      <c r="AF6" s="96">
        <v>1</v>
      </c>
      <c r="AG6" s="96"/>
      <c r="AH6" s="96"/>
      <c r="AI6" s="97">
        <v>8</v>
      </c>
      <c r="AJ6" s="98">
        <f>IF(L6=0,"",IF(AI6=0,"",(AI6/L6)))</f>
        <v>0.002457757296467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20</v>
      </c>
      <c r="AS6" s="104">
        <f>IF(L6=0,"",IF(AR6=0,"",(AR6/L6)))</f>
        <v>0.0061443932411674</v>
      </c>
      <c r="AT6" s="103">
        <v>1</v>
      </c>
      <c r="AU6" s="105">
        <f>IFERROR(AT6/AR6,"-")</f>
        <v>0.05</v>
      </c>
      <c r="AV6" s="106">
        <v>3000</v>
      </c>
      <c r="AW6" s="107">
        <f>IFERROR(AV6/AR6,"-")</f>
        <v>150</v>
      </c>
      <c r="AX6" s="108">
        <v>1</v>
      </c>
      <c r="AY6" s="108"/>
      <c r="AZ6" s="108"/>
      <c r="BA6" s="109">
        <v>188</v>
      </c>
      <c r="BB6" s="110">
        <f>IF(L6=0,"",IF(BA6=0,"",(BA6/L6)))</f>
        <v>0.057757296466974</v>
      </c>
      <c r="BC6" s="109">
        <v>12</v>
      </c>
      <c r="BD6" s="111">
        <f>IFERROR(BC6/BA6,"-")</f>
        <v>0.063829787234043</v>
      </c>
      <c r="BE6" s="112">
        <v>206000</v>
      </c>
      <c r="BF6" s="113">
        <f>IFERROR(BE6/BA6,"-")</f>
        <v>1095.7446808511</v>
      </c>
      <c r="BG6" s="114">
        <v>5</v>
      </c>
      <c r="BH6" s="114">
        <v>4</v>
      </c>
      <c r="BI6" s="114">
        <v>3</v>
      </c>
      <c r="BJ6" s="116">
        <v>2040</v>
      </c>
      <c r="BK6" s="117">
        <f>IF(L6=0,"",IF(BJ6=0,"",(BJ6/L6)))</f>
        <v>0.62672811059908</v>
      </c>
      <c r="BL6" s="118">
        <v>206</v>
      </c>
      <c r="BM6" s="119">
        <f>IFERROR(BL6/BJ6,"-")</f>
        <v>0.10098039215686</v>
      </c>
      <c r="BN6" s="120">
        <v>7084000</v>
      </c>
      <c r="BO6" s="121">
        <f>IFERROR(BN6/BJ6,"-")</f>
        <v>3472.5490196078</v>
      </c>
      <c r="BP6" s="122">
        <v>91</v>
      </c>
      <c r="BQ6" s="122">
        <v>36</v>
      </c>
      <c r="BR6" s="122">
        <v>79</v>
      </c>
      <c r="BS6" s="123">
        <v>808</v>
      </c>
      <c r="BT6" s="124">
        <f>IF(L6=0,"",IF(BS6=0,"",(BS6/L6)))</f>
        <v>0.24823348694316</v>
      </c>
      <c r="BU6" s="125">
        <v>117</v>
      </c>
      <c r="BV6" s="126">
        <f>IFERROR(BU6/BS6,"-")</f>
        <v>0.14480198019802</v>
      </c>
      <c r="BW6" s="127">
        <v>7970000</v>
      </c>
      <c r="BX6" s="128">
        <f>IFERROR(BW6/BS6,"-")</f>
        <v>9863.8613861386</v>
      </c>
      <c r="BY6" s="129">
        <v>34</v>
      </c>
      <c r="BZ6" s="129">
        <v>18</v>
      </c>
      <c r="CA6" s="129">
        <v>65</v>
      </c>
      <c r="CB6" s="130">
        <v>119</v>
      </c>
      <c r="CC6" s="131">
        <f>IF(L6=0,"",IF(CB6=0,"",(CB6/L6)))</f>
        <v>0.036559139784946</v>
      </c>
      <c r="CD6" s="132">
        <v>29</v>
      </c>
      <c r="CE6" s="133">
        <f>IFERROR(CD6/CB6,"-")</f>
        <v>0.2436974789916</v>
      </c>
      <c r="CF6" s="134">
        <v>3033000</v>
      </c>
      <c r="CG6" s="135">
        <f>IFERROR(CF6/CB6,"-")</f>
        <v>25487.394957983</v>
      </c>
      <c r="CH6" s="136">
        <v>8</v>
      </c>
      <c r="CI6" s="136">
        <v>5</v>
      </c>
      <c r="CJ6" s="136">
        <v>16</v>
      </c>
      <c r="CK6" s="137">
        <v>366</v>
      </c>
      <c r="CL6" s="138">
        <v>18301000</v>
      </c>
      <c r="CM6" s="138">
        <v>960000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93</v>
      </c>
      <c r="C7" s="184" t="s">
        <v>90</v>
      </c>
      <c r="D7" s="184"/>
      <c r="E7" s="184"/>
      <c r="F7" s="87" t="s">
        <v>94</v>
      </c>
      <c r="G7" s="87" t="s">
        <v>92</v>
      </c>
      <c r="H7" s="176">
        <v>0</v>
      </c>
      <c r="I7" s="79">
        <v>2</v>
      </c>
      <c r="J7" s="79">
        <v>0</v>
      </c>
      <c r="K7" s="79">
        <v>23</v>
      </c>
      <c r="L7" s="90">
        <v>2</v>
      </c>
      <c r="M7" s="80">
        <f>IFERROR(L7/K7,"-")</f>
        <v>0.08695652173913</v>
      </c>
      <c r="N7" s="79">
        <v>0</v>
      </c>
      <c r="O7" s="79">
        <v>1</v>
      </c>
      <c r="P7" s="80">
        <f>IFERROR(N7/(L7),"-")</f>
        <v>0</v>
      </c>
      <c r="Q7" s="81">
        <f>IFERROR(H7/SUM(L7:L7),"-")</f>
        <v>0</v>
      </c>
      <c r="R7" s="82">
        <v>1</v>
      </c>
      <c r="S7" s="80">
        <f>IF(L7=0,"-",R7/L7)</f>
        <v>0.5</v>
      </c>
      <c r="T7" s="181">
        <v>13000</v>
      </c>
      <c r="U7" s="182">
        <f>IFERROR(T7/L7,"-")</f>
        <v>6500</v>
      </c>
      <c r="V7" s="182">
        <f>IFERROR(T7/R7,"-")</f>
        <v>13000</v>
      </c>
      <c r="W7" s="176">
        <f>SUM(T7:T7)-SUM(H7:H7)</f>
        <v>13000</v>
      </c>
      <c r="X7" s="83" t="str">
        <f>SUM(T7:T7)/SUM(H7:H7)</f>
        <v>0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>
        <f>IF(L7=0,"",IF(BA7=0,"",(BA7/L7)))</f>
        <v>0</v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>
        <v>2</v>
      </c>
      <c r="BK7" s="117">
        <f>IF(L7=0,"",IF(BJ7=0,"",(BJ7/L7)))</f>
        <v>1</v>
      </c>
      <c r="BL7" s="118">
        <v>1</v>
      </c>
      <c r="BM7" s="119">
        <f>IFERROR(BL7/BJ7,"-")</f>
        <v>0.5</v>
      </c>
      <c r="BN7" s="120">
        <v>13000</v>
      </c>
      <c r="BO7" s="121">
        <f>IFERROR(BN7/BJ7,"-")</f>
        <v>6500</v>
      </c>
      <c r="BP7" s="122"/>
      <c r="BQ7" s="122"/>
      <c r="BR7" s="122">
        <v>1</v>
      </c>
      <c r="BS7" s="123"/>
      <c r="BT7" s="124">
        <f>IF(L7=0,"",IF(BS7=0,"",(BS7/L7)))</f>
        <v>0</v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1</v>
      </c>
      <c r="CL7" s="138">
        <v>13000</v>
      </c>
      <c r="CM7" s="138">
        <v>13000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1.3016917293233</v>
      </c>
      <c r="B8" s="184" t="s">
        <v>95</v>
      </c>
      <c r="C8" s="184" t="s">
        <v>90</v>
      </c>
      <c r="D8" s="184"/>
      <c r="E8" s="184"/>
      <c r="F8" s="87" t="s">
        <v>96</v>
      </c>
      <c r="G8" s="87" t="s">
        <v>92</v>
      </c>
      <c r="H8" s="176">
        <v>212800</v>
      </c>
      <c r="I8" s="79">
        <v>268</v>
      </c>
      <c r="J8" s="79">
        <v>0</v>
      </c>
      <c r="K8" s="79">
        <v>7439</v>
      </c>
      <c r="L8" s="90">
        <v>135</v>
      </c>
      <c r="M8" s="80">
        <f>IFERROR(L8/K8,"-")</f>
        <v>0.018147600483936</v>
      </c>
      <c r="N8" s="79">
        <v>6</v>
      </c>
      <c r="O8" s="79">
        <v>53</v>
      </c>
      <c r="P8" s="80">
        <f>IFERROR(N8/(L8),"-")</f>
        <v>0.044444444444444</v>
      </c>
      <c r="Q8" s="81">
        <f>IFERROR(H8/SUM(L8:L8),"-")</f>
        <v>1576.2962962963</v>
      </c>
      <c r="R8" s="82">
        <v>13</v>
      </c>
      <c r="S8" s="80">
        <f>IF(L8=0,"-",R8/L8)</f>
        <v>0.096296296296296</v>
      </c>
      <c r="T8" s="181">
        <v>277000</v>
      </c>
      <c r="U8" s="182">
        <f>IFERROR(T8/L8,"-")</f>
        <v>2051.8518518519</v>
      </c>
      <c r="V8" s="182">
        <f>IFERROR(T8/R8,"-")</f>
        <v>21307.692307692</v>
      </c>
      <c r="W8" s="176">
        <f>SUM(T8:T8)-SUM(H8:H8)</f>
        <v>64200</v>
      </c>
      <c r="X8" s="83">
        <f>SUM(T8:T8)/SUM(H8:H8)</f>
        <v>1.3016917293233</v>
      </c>
      <c r="Y8" s="77"/>
      <c r="Z8" s="91">
        <v>10</v>
      </c>
      <c r="AA8" s="92">
        <f>IF(L8=0,"",IF(Z8=0,"",(Z8/L8)))</f>
        <v>0.074074074074074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18</v>
      </c>
      <c r="AJ8" s="98">
        <f>IF(L8=0,"",IF(AI8=0,"",(AI8/L8)))</f>
        <v>0.13333333333333</v>
      </c>
      <c r="AK8" s="97">
        <v>1</v>
      </c>
      <c r="AL8" s="99">
        <f>IFERROR(AK8/AI8,"-")</f>
        <v>0.055555555555556</v>
      </c>
      <c r="AM8" s="100">
        <v>3000</v>
      </c>
      <c r="AN8" s="101">
        <f>IFERROR(AM8/AI8,"-")</f>
        <v>166.66666666667</v>
      </c>
      <c r="AO8" s="102">
        <v>1</v>
      </c>
      <c r="AP8" s="102"/>
      <c r="AQ8" s="102"/>
      <c r="AR8" s="103">
        <v>12</v>
      </c>
      <c r="AS8" s="104">
        <f>IF(L8=0,"",IF(AR8=0,"",(AR8/L8)))</f>
        <v>0.088888888888889</v>
      </c>
      <c r="AT8" s="103"/>
      <c r="AU8" s="105">
        <f>IFERROR(AT8/AR8,"-")</f>
        <v>0</v>
      </c>
      <c r="AV8" s="106"/>
      <c r="AW8" s="107">
        <f>IFERROR(AV8/AR8,"-")</f>
        <v>0</v>
      </c>
      <c r="AX8" s="108"/>
      <c r="AY8" s="108"/>
      <c r="AZ8" s="108"/>
      <c r="BA8" s="109">
        <v>41</v>
      </c>
      <c r="BB8" s="110">
        <f>IF(L8=0,"",IF(BA8=0,"",(BA8/L8)))</f>
        <v>0.3037037037037</v>
      </c>
      <c r="BC8" s="109">
        <v>3</v>
      </c>
      <c r="BD8" s="111">
        <f>IFERROR(BC8/BA8,"-")</f>
        <v>0.073170731707317</v>
      </c>
      <c r="BE8" s="112">
        <v>16000</v>
      </c>
      <c r="BF8" s="113">
        <f>IFERROR(BE8/BA8,"-")</f>
        <v>390.24390243902</v>
      </c>
      <c r="BG8" s="114">
        <v>2</v>
      </c>
      <c r="BH8" s="114">
        <v>1</v>
      </c>
      <c r="BI8" s="114"/>
      <c r="BJ8" s="116">
        <v>30</v>
      </c>
      <c r="BK8" s="117">
        <f>IF(L8=0,"",IF(BJ8=0,"",(BJ8/L8)))</f>
        <v>0.22222222222222</v>
      </c>
      <c r="BL8" s="118">
        <v>6</v>
      </c>
      <c r="BM8" s="119">
        <f>IFERROR(BL8/BJ8,"-")</f>
        <v>0.2</v>
      </c>
      <c r="BN8" s="120">
        <v>198000</v>
      </c>
      <c r="BO8" s="121">
        <f>IFERROR(BN8/BJ8,"-")</f>
        <v>6600</v>
      </c>
      <c r="BP8" s="122">
        <v>4</v>
      </c>
      <c r="BQ8" s="122"/>
      <c r="BR8" s="122">
        <v>2</v>
      </c>
      <c r="BS8" s="123">
        <v>21</v>
      </c>
      <c r="BT8" s="124">
        <f>IF(L8=0,"",IF(BS8=0,"",(BS8/L8)))</f>
        <v>0.15555555555556</v>
      </c>
      <c r="BU8" s="125">
        <v>3</v>
      </c>
      <c r="BV8" s="126">
        <f>IFERROR(BU8/BS8,"-")</f>
        <v>0.14285714285714</v>
      </c>
      <c r="BW8" s="127">
        <v>60000</v>
      </c>
      <c r="BX8" s="128">
        <f>IFERROR(BW8/BS8,"-")</f>
        <v>2857.1428571429</v>
      </c>
      <c r="BY8" s="129"/>
      <c r="BZ8" s="129">
        <v>1</v>
      </c>
      <c r="CA8" s="129">
        <v>2</v>
      </c>
      <c r="CB8" s="130">
        <v>3</v>
      </c>
      <c r="CC8" s="131">
        <f>IF(L8=0,"",IF(CB8=0,"",(CB8/L8)))</f>
        <v>0.022222222222222</v>
      </c>
      <c r="CD8" s="132"/>
      <c r="CE8" s="133">
        <f>IFERROR(CD8/CB8,"-")</f>
        <v>0</v>
      </c>
      <c r="CF8" s="134"/>
      <c r="CG8" s="135">
        <f>IFERROR(CF8/CB8,"-")</f>
        <v>0</v>
      </c>
      <c r="CH8" s="136"/>
      <c r="CI8" s="136"/>
      <c r="CJ8" s="136"/>
      <c r="CK8" s="137">
        <v>13</v>
      </c>
      <c r="CL8" s="138">
        <v>277000</v>
      </c>
      <c r="CM8" s="138">
        <v>157000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97</v>
      </c>
      <c r="G11" s="40"/>
      <c r="H11" s="179"/>
      <c r="I11" s="41">
        <f>SUM(I6:I10)</f>
        <v>7600</v>
      </c>
      <c r="J11" s="41">
        <f>SUM(J6:J10)</f>
        <v>0</v>
      </c>
      <c r="K11" s="41">
        <f>SUM(K6:K10)</f>
        <v>325167</v>
      </c>
      <c r="L11" s="41">
        <f>SUM(L6:L10)</f>
        <v>3392</v>
      </c>
      <c r="M11" s="42">
        <f>IFERROR(L11/K11,"-")</f>
        <v>0.01043156285847</v>
      </c>
      <c r="N11" s="76">
        <f>SUM(N6:N10)</f>
        <v>139</v>
      </c>
      <c r="O11" s="76">
        <f>SUM(O6:O10)</f>
        <v>1118</v>
      </c>
      <c r="P11" s="42">
        <f>IFERROR(N11/L11,"-")</f>
        <v>0.040978773584906</v>
      </c>
      <c r="Q11" s="43">
        <f>IFERROR(H11/L11,"-")</f>
        <v>0</v>
      </c>
      <c r="R11" s="44">
        <f>SUM(R6:R10)</f>
        <v>380</v>
      </c>
      <c r="S11" s="42">
        <f>IFERROR(R11/L11,"-")</f>
        <v>0.11202830188679</v>
      </c>
      <c r="T11" s="179">
        <f>SUM(T6:T10)</f>
        <v>18591000</v>
      </c>
      <c r="U11" s="179">
        <f>IFERROR(T11/L11,"-")</f>
        <v>5480.8372641509</v>
      </c>
      <c r="V11" s="179">
        <f>IFERROR(T11/R11,"-")</f>
        <v>48923.684210526</v>
      </c>
      <c r="W11" s="179">
        <f>T11-H11</f>
        <v>18591000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