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<sst xmlns="http://schemas.openxmlformats.org/spreadsheetml/2006/main" uniqueCount="125">
  <si>
    <t>03月</t>
  </si>
  <si>
    <t>パートナー</t>
  </si>
  <si>
    <t>最終更新日</t>
  </si>
  <si>
    <t>06月30日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</si>
  <si>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</si>
  <si>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</si>
  <si>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</si>
  <si>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</si>
  <si>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</si>
  <si>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</si>
  <si>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</si>
  <si>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</si>
  <si>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</si>
  <si>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</si>
  <si>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</si>
  <si>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</si>
  <si>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</si>
  <si>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</si>
  <si>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</si>
  <si>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</si>
  <si>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</si>
  <si>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</si>
  <si>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</si>
  <si>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</si>
  <si>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</si>
  <si>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</si>
  <si>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</si>
  <si>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</si>
  <si>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</si>
  <si>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</si>
  <si>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</si>
  <si>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</si>
  <si>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</si>
  <si>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</si>
  <si>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</si>
  <si>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</si>
  <si>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</si>
  <si>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</si>
  <si>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</si>
  <si>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</si>
  <si>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</si>
  <si>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</si>
  <si>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</si>
  <si>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</si>
  <si>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</si>
  <si>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</si>
  <si>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</si>
  <si>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</si>
  <si>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</si>
  <si>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</si>
  <si>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</si>
  <si>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</si>
  <si>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</si>
  <si>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</si>
  <si>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</si>
  <si>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</si>
  <si>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</si>
  <si>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pp1900</t>
  </si>
  <si>
    <t>インターカラー</t>
  </si>
  <si>
    <t>新書籍版（並木塔子）</t>
  </si>
  <si>
    <t>もし出会系大賞があったらこのサイトが受賞しているでしょう</t>
  </si>
  <si>
    <t>lp01</t>
  </si>
  <si>
    <t>スポニチ関東</t>
  </si>
  <si>
    <t>全5段</t>
  </si>
  <si>
    <t>3月05日(金)</t>
  </si>
  <si>
    <t>pp1901</t>
  </si>
  <si>
    <t>空電</t>
  </si>
  <si>
    <t>pp1902</t>
  </si>
  <si>
    <t>スポニチ関西</t>
  </si>
  <si>
    <t>3月06日(土)</t>
  </si>
  <si>
    <t>pp1903</t>
  </si>
  <si>
    <t>pp1904</t>
  </si>
  <si>
    <t>デリヘル版3（並木塔子）</t>
  </si>
  <si>
    <t>スポーツ報知関東</t>
  </si>
  <si>
    <t>全5段つかみ4回</t>
  </si>
  <si>
    <t>3月07日(日)</t>
  </si>
  <si>
    <t>pp1905</t>
  </si>
  <si>
    <t>新書籍版（白い服女性）</t>
  </si>
  <si>
    <t>逆指名祭り</t>
  </si>
  <si>
    <t>3月13日(土)</t>
  </si>
  <si>
    <t>pp1906</t>
  </si>
  <si>
    <t>黒：右女3（赤い服女性）</t>
  </si>
  <si>
    <t>もう50代の熟女だけど</t>
  </si>
  <si>
    <t>3月14日(日)</t>
  </si>
  <si>
    <t>pp1907</t>
  </si>
  <si>
    <t>デリヘル版2（フリー女性⑤）</t>
  </si>
  <si>
    <t>ねぇ昨日4人も会っちゃいましたよ</t>
  </si>
  <si>
    <t>3月20日(土)</t>
  </si>
  <si>
    <t>pp1908</t>
  </si>
  <si>
    <t>(空電共通)</t>
  </si>
  <si>
    <t>空電 (共通)</t>
  </si>
  <si>
    <t>pp1909</t>
  </si>
  <si>
    <t>デイリースポーツ関西</t>
  </si>
  <si>
    <t>全5段・半5段段つかみ10段保証</t>
  </si>
  <si>
    <t>10段保証</t>
  </si>
  <si>
    <t>pp1910</t>
  </si>
  <si>
    <t>pp1911</t>
  </si>
  <si>
    <t>pp1912</t>
  </si>
  <si>
    <t>pp1913</t>
  </si>
  <si>
    <t>記事風版（フリー女性⑨）</t>
  </si>
  <si>
    <t>献身交際キュートな四十路妻</t>
  </si>
  <si>
    <t>pp1914</t>
  </si>
  <si>
    <t>pp1915</t>
  </si>
  <si>
    <t>①黒：右女3（並木塔子）</t>
  </si>
  <si>
    <t>①もう50代の熟女だけど</t>
  </si>
  <si>
    <t>日刊ゲンダイ東海版</t>
  </si>
  <si>
    <t>全2段</t>
  </si>
  <si>
    <t>1～15日</t>
  </si>
  <si>
    <t>pp1916</t>
  </si>
  <si>
    <t>②旧デイリー風（白い服女性）</t>
  </si>
  <si>
    <t>②70歳までの出会いお手伝い</t>
  </si>
  <si>
    <t>16～31日</t>
  </si>
  <si>
    <t>pp1917</t>
  </si>
  <si>
    <t>新聞 TOTAL</t>
  </si>
  <si>
    <t>●リスティング 広告</t>
  </si>
  <si>
    <t>UA</t>
  </si>
  <si>
    <t>ydi</t>
  </si>
  <si>
    <t>ADIT</t>
  </si>
  <si>
    <t>YDN（インフィード）</t>
  </si>
  <si>
    <t>3/1～3/31</t>
  </si>
  <si>
    <t>ydt</t>
  </si>
  <si>
    <t>YDN（ターゲティング）</t>
  </si>
  <si>
    <t>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</si>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</sst>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26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87" t="s">
        <v>64</v>
      </c>
      <c r="K6" s="176">
        <v>120000</v>
      </c>
      <c r="L6" s="79">
        <v>4</v>
      </c>
      <c r="M6" s="79">
        <v>0</v>
      </c>
      <c r="N6" s="79">
        <v>31</v>
      </c>
      <c r="O6" s="88">
        <v>1</v>
      </c>
      <c r="P6" s="89">
        <v>0</v>
      </c>
      <c r="Q6" s="90">
        <f>O6+P6</f>
        <v>1</v>
      </c>
      <c r="R6" s="80">
        <f>IFERROR(Q6/N6,"-")</f>
        <v>0.032258064516129</v>
      </c>
      <c r="S6" s="79">
        <v>0</v>
      </c>
      <c r="T6" s="79">
        <v>0</v>
      </c>
      <c r="U6" s="80">
        <f>IFERROR(T6/(Q6),"-")</f>
        <v>0</v>
      </c>
      <c r="V6" s="81">
        <f>IFERROR(K6/SUM(Q6:Q7),"-")</f>
        <v>24000</v>
      </c>
      <c r="W6" s="82">
        <v>0</v>
      </c>
      <c r="X6" s="80">
        <f>IF(Q6=0,"-",W6/Q6)</f>
        <v>0</v>
      </c>
      <c r="Y6" s="181">
        <v>0</v>
      </c>
      <c r="Z6" s="182">
        <f>IFERROR(Y6/Q6,"-")</f>
        <v>0</v>
      </c>
      <c r="AA6" s="182" t="str">
        <f>IFERROR(Y6/W6,"-")</f>
        <v>-</v>
      </c>
      <c r="AB6" s="176">
        <f>SUM(Y6:Y7)-SUM(K6:K7)</f>
        <v>-120000</v>
      </c>
      <c r="AC6" s="83">
        <f>SUM(Y6:Y7)/SUM(K6:K7)</f>
        <v>0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/>
      <c r="AO6" s="98">
        <f>IF(Q6=0,"",IF(AN6=0,"",(AN6/Q6)))</f>
        <v>0</v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>
        <v>1</v>
      </c>
      <c r="AX6" s="104">
        <f>IF(Q6=0,"",IF(AW6=0,"",(AW6/Q6)))</f>
        <v>1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/>
      <c r="BG6" s="110">
        <f>IF(Q6=0,"",IF(BF6=0,"",(BF6/Q6)))</f>
        <v>0</v>
      </c>
      <c r="BH6" s="109"/>
      <c r="BI6" s="111" t="str">
        <f>IFERROR(BH6/BF6,"-")</f>
        <v>-</v>
      </c>
      <c r="BJ6" s="112"/>
      <c r="BK6" s="113" t="str">
        <f>IFERROR(BJ6/BF6,"-")</f>
        <v>-</v>
      </c>
      <c r="BL6" s="114"/>
      <c r="BM6" s="114"/>
      <c r="BN6" s="114"/>
      <c r="BO6" s="116"/>
      <c r="BP6" s="117">
        <f>IF(Q6=0,"",IF(BO6=0,"",(BO6/Q6)))</f>
        <v>0</v>
      </c>
      <c r="BQ6" s="118"/>
      <c r="BR6" s="119" t="str">
        <f>IFERROR(BQ6/BO6,"-")</f>
        <v>-</v>
      </c>
      <c r="BS6" s="120"/>
      <c r="BT6" s="121" t="str">
        <f>IFERROR(BS6/BO6,"-")</f>
        <v>-</v>
      </c>
      <c r="BU6" s="122"/>
      <c r="BV6" s="122"/>
      <c r="BW6" s="122"/>
      <c r="BX6" s="123"/>
      <c r="BY6" s="124">
        <f>IF(Q6=0,"",IF(BX6=0,"",(BX6/Q6)))</f>
        <v>0</v>
      </c>
      <c r="BZ6" s="125"/>
      <c r="CA6" s="126" t="str">
        <f>IFERROR(BZ6/BX6,"-")</f>
        <v>-</v>
      </c>
      <c r="CB6" s="127"/>
      <c r="CC6" s="128" t="str">
        <f>IFERROR(CB6/BX6,"-")</f>
        <v>-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0</v>
      </c>
      <c r="CQ6" s="138">
        <v>0</v>
      </c>
      <c r="CR6" s="138"/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65</v>
      </c>
      <c r="C7" s="184" t="s">
        <v>58</v>
      </c>
      <c r="D7" s="184"/>
      <c r="E7" s="184" t="s">
        <v>59</v>
      </c>
      <c r="F7" s="184" t="s">
        <v>60</v>
      </c>
      <c r="G7" s="184" t="s">
        <v>66</v>
      </c>
      <c r="H7" s="87"/>
      <c r="I7" s="87"/>
      <c r="J7" s="87"/>
      <c r="K7" s="176"/>
      <c r="L7" s="79">
        <v>30</v>
      </c>
      <c r="M7" s="79">
        <v>22</v>
      </c>
      <c r="N7" s="79">
        <v>14</v>
      </c>
      <c r="O7" s="88">
        <v>4</v>
      </c>
      <c r="P7" s="89">
        <v>0</v>
      </c>
      <c r="Q7" s="90">
        <f>O7+P7</f>
        <v>4</v>
      </c>
      <c r="R7" s="80">
        <f>IFERROR(Q7/N7,"-")</f>
        <v>0.28571428571429</v>
      </c>
      <c r="S7" s="79">
        <v>0</v>
      </c>
      <c r="T7" s="79">
        <v>0</v>
      </c>
      <c r="U7" s="80">
        <f>IFERROR(T7/(Q7),"-")</f>
        <v>0</v>
      </c>
      <c r="V7" s="81"/>
      <c r="W7" s="82">
        <v>0</v>
      </c>
      <c r="X7" s="80">
        <f>IF(Q7=0,"-",W7/Q7)</f>
        <v>0</v>
      </c>
      <c r="Y7" s="181">
        <v>0</v>
      </c>
      <c r="Z7" s="182">
        <f>IFERROR(Y7/Q7,"-")</f>
        <v>0</v>
      </c>
      <c r="AA7" s="182" t="str">
        <f>IFERROR(Y7/W7,"-")</f>
        <v>-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/>
      <c r="AX7" s="104">
        <f>IF(Q7=0,"",IF(AW7=0,"",(AW7/Q7)))</f>
        <v>0</v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>
        <v>2</v>
      </c>
      <c r="BG7" s="110">
        <f>IF(Q7=0,"",IF(BF7=0,"",(BF7/Q7)))</f>
        <v>0.5</v>
      </c>
      <c r="BH7" s="109"/>
      <c r="BI7" s="111">
        <f>IFERROR(BH7/BF7,"-")</f>
        <v>0</v>
      </c>
      <c r="BJ7" s="112"/>
      <c r="BK7" s="113">
        <f>IFERROR(BJ7/BF7,"-")</f>
        <v>0</v>
      </c>
      <c r="BL7" s="114"/>
      <c r="BM7" s="114"/>
      <c r="BN7" s="114"/>
      <c r="BO7" s="116">
        <v>2</v>
      </c>
      <c r="BP7" s="117">
        <f>IF(Q7=0,"",IF(BO7=0,"",(BO7/Q7)))</f>
        <v>0.5</v>
      </c>
      <c r="BQ7" s="118"/>
      <c r="BR7" s="119">
        <f>IFERROR(BQ7/BO7,"-")</f>
        <v>0</v>
      </c>
      <c r="BS7" s="120"/>
      <c r="BT7" s="121">
        <f>IFERROR(BS7/BO7,"-")</f>
        <v>0</v>
      </c>
      <c r="BU7" s="122"/>
      <c r="BV7" s="122"/>
      <c r="BW7" s="122"/>
      <c r="BX7" s="123"/>
      <c r="BY7" s="124">
        <f>IF(Q7=0,"",IF(BX7=0,"",(BX7/Q7)))</f>
        <v>0</v>
      </c>
      <c r="BZ7" s="125"/>
      <c r="CA7" s="126" t="str">
        <f>IFERROR(BZ7/BX7,"-")</f>
        <v>-</v>
      </c>
      <c r="CB7" s="127"/>
      <c r="CC7" s="128" t="str">
        <f>IFERROR(CB7/BX7,"-")</f>
        <v>-</v>
      </c>
      <c r="CD7" s="129"/>
      <c r="CE7" s="129"/>
      <c r="CF7" s="129"/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0</v>
      </c>
      <c r="CQ7" s="138">
        <v>0</v>
      </c>
      <c r="CR7" s="138"/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>
        <f>AC8</f>
        <v>4.0733333333333</v>
      </c>
      <c r="B8" s="184" t="s">
        <v>67</v>
      </c>
      <c r="C8" s="184" t="s">
        <v>58</v>
      </c>
      <c r="D8" s="184"/>
      <c r="E8" s="184" t="s">
        <v>59</v>
      </c>
      <c r="F8" s="184" t="s">
        <v>60</v>
      </c>
      <c r="G8" s="184" t="s">
        <v>61</v>
      </c>
      <c r="H8" s="87" t="s">
        <v>68</v>
      </c>
      <c r="I8" s="87" t="s">
        <v>63</v>
      </c>
      <c r="J8" s="185" t="s">
        <v>69</v>
      </c>
      <c r="K8" s="176">
        <v>150000</v>
      </c>
      <c r="L8" s="79">
        <v>3</v>
      </c>
      <c r="M8" s="79">
        <v>0</v>
      </c>
      <c r="N8" s="79">
        <v>17</v>
      </c>
      <c r="O8" s="88">
        <v>0</v>
      </c>
      <c r="P8" s="89">
        <v>0</v>
      </c>
      <c r="Q8" s="90">
        <f>O8+P8</f>
        <v>0</v>
      </c>
      <c r="R8" s="80">
        <f>IFERROR(Q8/N8,"-")</f>
        <v>0</v>
      </c>
      <c r="S8" s="79">
        <v>0</v>
      </c>
      <c r="T8" s="79">
        <v>0</v>
      </c>
      <c r="U8" s="80" t="str">
        <f>IFERROR(T8/(Q8),"-")</f>
        <v>-</v>
      </c>
      <c r="V8" s="81">
        <f>IFERROR(K8/SUM(Q8:Q9),"-")</f>
        <v>75000</v>
      </c>
      <c r="W8" s="82">
        <v>0</v>
      </c>
      <c r="X8" s="80" t="str">
        <f>IF(Q8=0,"-",W8/Q8)</f>
        <v>-</v>
      </c>
      <c r="Y8" s="181">
        <v>0</v>
      </c>
      <c r="Z8" s="182" t="str">
        <f>IFERROR(Y8/Q8,"-")</f>
        <v>-</v>
      </c>
      <c r="AA8" s="182" t="str">
        <f>IFERROR(Y8/W8,"-")</f>
        <v>-</v>
      </c>
      <c r="AB8" s="176">
        <f>SUM(Y8:Y9)-SUM(K8:K9)</f>
        <v>461000</v>
      </c>
      <c r="AC8" s="83">
        <f>SUM(Y8:Y9)/SUM(K8:K9)</f>
        <v>4.0733333333333</v>
      </c>
      <c r="AD8" s="77"/>
      <c r="AE8" s="91"/>
      <c r="AF8" s="92" t="str">
        <f>IF(Q8=0,"",IF(AE8=0,"",(AE8/Q8)))</f>
        <v/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 t="str">
        <f>IF(Q8=0,"",IF(AN8=0,"",(AN8/Q8)))</f>
        <v/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 t="str">
        <f>IF(Q8=0,"",IF(AW8=0,"",(AW8/Q8)))</f>
        <v/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/>
      <c r="BG8" s="110" t="str">
        <f>IF(Q8=0,"",IF(BF8=0,"",(BF8/Q8)))</f>
        <v/>
      </c>
      <c r="BH8" s="109"/>
      <c r="BI8" s="111" t="str">
        <f>IFERROR(BH8/BF8,"-")</f>
        <v>-</v>
      </c>
      <c r="BJ8" s="112"/>
      <c r="BK8" s="113" t="str">
        <f>IFERROR(BJ8/BF8,"-")</f>
        <v>-</v>
      </c>
      <c r="BL8" s="114"/>
      <c r="BM8" s="114"/>
      <c r="BN8" s="114"/>
      <c r="BO8" s="116"/>
      <c r="BP8" s="117" t="str">
        <f>IF(Q8=0,"",IF(BO8=0,"",(BO8/Q8)))</f>
        <v/>
      </c>
      <c r="BQ8" s="118"/>
      <c r="BR8" s="119" t="str">
        <f>IFERROR(BQ8/BO8,"-")</f>
        <v>-</v>
      </c>
      <c r="BS8" s="120"/>
      <c r="BT8" s="121" t="str">
        <f>IFERROR(BS8/BO8,"-")</f>
        <v>-</v>
      </c>
      <c r="BU8" s="122"/>
      <c r="BV8" s="122"/>
      <c r="BW8" s="122"/>
      <c r="BX8" s="123"/>
      <c r="BY8" s="124" t="str">
        <f>IF(Q8=0,"",IF(BX8=0,"",(BX8/Q8)))</f>
        <v/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/>
      <c r="CH8" s="131" t="str">
        <f>IF(Q8=0,"",IF(CG8=0,"",(CG8/Q8)))</f>
        <v/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0</v>
      </c>
      <c r="CQ8" s="138">
        <v>0</v>
      </c>
      <c r="CR8" s="138"/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70</v>
      </c>
      <c r="C9" s="184" t="s">
        <v>58</v>
      </c>
      <c r="D9" s="184"/>
      <c r="E9" s="184" t="s">
        <v>59</v>
      </c>
      <c r="F9" s="184" t="s">
        <v>60</v>
      </c>
      <c r="G9" s="184" t="s">
        <v>66</v>
      </c>
      <c r="H9" s="87"/>
      <c r="I9" s="87"/>
      <c r="J9" s="87"/>
      <c r="K9" s="176"/>
      <c r="L9" s="79">
        <v>34</v>
      </c>
      <c r="M9" s="79">
        <v>25</v>
      </c>
      <c r="N9" s="79">
        <v>22</v>
      </c>
      <c r="O9" s="88">
        <v>2</v>
      </c>
      <c r="P9" s="89">
        <v>0</v>
      </c>
      <c r="Q9" s="90">
        <f>O9+P9</f>
        <v>2</v>
      </c>
      <c r="R9" s="80">
        <f>IFERROR(Q9/N9,"-")</f>
        <v>0.090909090909091</v>
      </c>
      <c r="S9" s="79">
        <v>1</v>
      </c>
      <c r="T9" s="79">
        <v>0</v>
      </c>
      <c r="U9" s="80">
        <f>IFERROR(T9/(Q9),"-")</f>
        <v>0</v>
      </c>
      <c r="V9" s="81"/>
      <c r="W9" s="82">
        <v>1</v>
      </c>
      <c r="X9" s="80">
        <f>IF(Q9=0,"-",W9/Q9)</f>
        <v>0.5</v>
      </c>
      <c r="Y9" s="181">
        <v>611000</v>
      </c>
      <c r="Z9" s="182">
        <f>IFERROR(Y9/Q9,"-")</f>
        <v>305500</v>
      </c>
      <c r="AA9" s="182">
        <f>IFERROR(Y9/W9,"-")</f>
        <v>611000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>
        <v>1</v>
      </c>
      <c r="AX9" s="104">
        <f>IF(Q9=0,"",IF(AW9=0,"",(AW9/Q9)))</f>
        <v>0.5</v>
      </c>
      <c r="AY9" s="103"/>
      <c r="AZ9" s="105">
        <f>IFERROR(AY9/AW9,"-")</f>
        <v>0</v>
      </c>
      <c r="BA9" s="106"/>
      <c r="BB9" s="107">
        <f>IFERROR(BA9/AW9,"-")</f>
        <v>0</v>
      </c>
      <c r="BC9" s="108"/>
      <c r="BD9" s="108"/>
      <c r="BE9" s="108"/>
      <c r="BF9" s="109"/>
      <c r="BG9" s="110">
        <f>IF(Q9=0,"",IF(BF9=0,"",(BF9/Q9)))</f>
        <v>0</v>
      </c>
      <c r="BH9" s="109"/>
      <c r="BI9" s="111" t="str">
        <f>IFERROR(BH9/BF9,"-")</f>
        <v>-</v>
      </c>
      <c r="BJ9" s="112"/>
      <c r="BK9" s="113" t="str">
        <f>IFERROR(BJ9/BF9,"-")</f>
        <v>-</v>
      </c>
      <c r="BL9" s="114"/>
      <c r="BM9" s="114"/>
      <c r="BN9" s="114"/>
      <c r="BO9" s="116"/>
      <c r="BP9" s="117">
        <f>IF(Q9=0,"",IF(BO9=0,"",(BO9/Q9)))</f>
        <v>0</v>
      </c>
      <c r="BQ9" s="118"/>
      <c r="BR9" s="119" t="str">
        <f>IFERROR(BQ9/BO9,"-")</f>
        <v>-</v>
      </c>
      <c r="BS9" s="120"/>
      <c r="BT9" s="121" t="str">
        <f>IFERROR(BS9/BO9,"-")</f>
        <v>-</v>
      </c>
      <c r="BU9" s="122"/>
      <c r="BV9" s="122"/>
      <c r="BW9" s="122"/>
      <c r="BX9" s="123"/>
      <c r="BY9" s="124">
        <f>IF(Q9=0,"",IF(BX9=0,"",(BX9/Q9)))</f>
        <v>0</v>
      </c>
      <c r="BZ9" s="125"/>
      <c r="CA9" s="126" t="str">
        <f>IFERROR(BZ9/BX9,"-")</f>
        <v>-</v>
      </c>
      <c r="CB9" s="127"/>
      <c r="CC9" s="128" t="str">
        <f>IFERROR(CB9/BX9,"-")</f>
        <v>-</v>
      </c>
      <c r="CD9" s="129"/>
      <c r="CE9" s="129"/>
      <c r="CF9" s="129"/>
      <c r="CG9" s="130">
        <v>1</v>
      </c>
      <c r="CH9" s="131">
        <f>IF(Q9=0,"",IF(CG9=0,"",(CG9/Q9)))</f>
        <v>0.5</v>
      </c>
      <c r="CI9" s="132">
        <v>1</v>
      </c>
      <c r="CJ9" s="133">
        <f>IFERROR(CI9/CG9,"-")</f>
        <v>1</v>
      </c>
      <c r="CK9" s="134">
        <v>611000</v>
      </c>
      <c r="CL9" s="135">
        <f>IFERROR(CK9/CG9,"-")</f>
        <v>611000</v>
      </c>
      <c r="CM9" s="136"/>
      <c r="CN9" s="136"/>
      <c r="CO9" s="136">
        <v>1</v>
      </c>
      <c r="CP9" s="137">
        <v>1</v>
      </c>
      <c r="CQ9" s="138">
        <v>611000</v>
      </c>
      <c r="CR9" s="138">
        <v>611000</v>
      </c>
      <c r="CS9" s="138"/>
      <c r="CT9" s="139" t="str">
        <f>IF(AND(CR9=0,CS9=0),"",IF(AND(CR9&lt;=100000,CS9&lt;=100000),"",IF(CR9/CQ9&gt;0.7,"男高",IF(CS9/CQ9&gt;0.7,"女高",""))))</f>
        <v>男高</v>
      </c>
    </row>
    <row r="10" spans="1:99">
      <c r="A10" s="78">
        <f>AC10</f>
        <v>3.1673076923077</v>
      </c>
      <c r="B10" s="184" t="s">
        <v>71</v>
      </c>
      <c r="C10" s="184" t="s">
        <v>58</v>
      </c>
      <c r="D10" s="184"/>
      <c r="E10" s="184" t="s">
        <v>72</v>
      </c>
      <c r="F10" s="184" t="s">
        <v>60</v>
      </c>
      <c r="G10" s="184" t="s">
        <v>61</v>
      </c>
      <c r="H10" s="87" t="s">
        <v>73</v>
      </c>
      <c r="I10" s="87" t="s">
        <v>74</v>
      </c>
      <c r="J10" s="186" t="s">
        <v>75</v>
      </c>
      <c r="K10" s="176">
        <v>520000</v>
      </c>
      <c r="L10" s="79">
        <v>38</v>
      </c>
      <c r="M10" s="79">
        <v>0</v>
      </c>
      <c r="N10" s="79">
        <v>178</v>
      </c>
      <c r="O10" s="88">
        <v>11</v>
      </c>
      <c r="P10" s="89">
        <v>0</v>
      </c>
      <c r="Q10" s="90">
        <f>O10+P10</f>
        <v>11</v>
      </c>
      <c r="R10" s="80">
        <f>IFERROR(Q10/N10,"-")</f>
        <v>0.061797752808989</v>
      </c>
      <c r="S10" s="79">
        <v>0</v>
      </c>
      <c r="T10" s="79">
        <v>3</v>
      </c>
      <c r="U10" s="80">
        <f>IFERROR(T10/(Q10),"-")</f>
        <v>0.27272727272727</v>
      </c>
      <c r="V10" s="81">
        <f>IFERROR(K10/SUM(Q10:Q14),"-")</f>
        <v>10000</v>
      </c>
      <c r="W10" s="82">
        <v>0</v>
      </c>
      <c r="X10" s="80">
        <f>IF(Q10=0,"-",W10/Q10)</f>
        <v>0</v>
      </c>
      <c r="Y10" s="181">
        <v>0</v>
      </c>
      <c r="Z10" s="182">
        <f>IFERROR(Y10/Q10,"-")</f>
        <v>0</v>
      </c>
      <c r="AA10" s="182" t="str">
        <f>IFERROR(Y10/W10,"-")</f>
        <v>-</v>
      </c>
      <c r="AB10" s="176">
        <f>SUM(Y10:Y14)-SUM(K10:K14)</f>
        <v>1127000</v>
      </c>
      <c r="AC10" s="83">
        <f>SUM(Y10:Y14)/SUM(K10:K14)</f>
        <v>3.1673076923077</v>
      </c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/>
      <c r="AX10" s="104">
        <f>IF(Q10=0,"",IF(AW10=0,"",(AW10/Q10)))</f>
        <v>0</v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>
        <v>3</v>
      </c>
      <c r="BG10" s="110">
        <f>IF(Q10=0,"",IF(BF10=0,"",(BF10/Q10)))</f>
        <v>0.27272727272727</v>
      </c>
      <c r="BH10" s="109"/>
      <c r="BI10" s="111">
        <f>IFERROR(BH10/BF10,"-")</f>
        <v>0</v>
      </c>
      <c r="BJ10" s="112"/>
      <c r="BK10" s="113">
        <f>IFERROR(BJ10/BF10,"-")</f>
        <v>0</v>
      </c>
      <c r="BL10" s="114"/>
      <c r="BM10" s="114"/>
      <c r="BN10" s="114"/>
      <c r="BO10" s="116">
        <v>5</v>
      </c>
      <c r="BP10" s="117">
        <f>IF(Q10=0,"",IF(BO10=0,"",(BO10/Q10)))</f>
        <v>0.45454545454545</v>
      </c>
      <c r="BQ10" s="118"/>
      <c r="BR10" s="119">
        <f>IFERROR(BQ10/BO10,"-")</f>
        <v>0</v>
      </c>
      <c r="BS10" s="120"/>
      <c r="BT10" s="121">
        <f>IFERROR(BS10/BO10,"-")</f>
        <v>0</v>
      </c>
      <c r="BU10" s="122"/>
      <c r="BV10" s="122"/>
      <c r="BW10" s="122"/>
      <c r="BX10" s="123">
        <v>2</v>
      </c>
      <c r="BY10" s="124">
        <f>IF(Q10=0,"",IF(BX10=0,"",(BX10/Q10)))</f>
        <v>0.18181818181818</v>
      </c>
      <c r="BZ10" s="125"/>
      <c r="CA10" s="126">
        <f>IFERROR(BZ10/BX10,"-")</f>
        <v>0</v>
      </c>
      <c r="CB10" s="127"/>
      <c r="CC10" s="128">
        <f>IFERROR(CB10/BX10,"-")</f>
        <v>0</v>
      </c>
      <c r="CD10" s="129"/>
      <c r="CE10" s="129"/>
      <c r="CF10" s="129"/>
      <c r="CG10" s="130">
        <v>1</v>
      </c>
      <c r="CH10" s="131">
        <f>IF(Q10=0,"",IF(CG10=0,"",(CG10/Q10)))</f>
        <v>0.090909090909091</v>
      </c>
      <c r="CI10" s="132"/>
      <c r="CJ10" s="133">
        <f>IFERROR(CI10/CG10,"-")</f>
        <v>0</v>
      </c>
      <c r="CK10" s="134"/>
      <c r="CL10" s="135">
        <f>IFERROR(CK10/CG10,"-")</f>
        <v>0</v>
      </c>
      <c r="CM10" s="136"/>
      <c r="CN10" s="136"/>
      <c r="CO10" s="136"/>
      <c r="CP10" s="137">
        <v>0</v>
      </c>
      <c r="CQ10" s="138">
        <v>0</v>
      </c>
      <c r="CR10" s="138"/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76</v>
      </c>
      <c r="C11" s="184" t="s">
        <v>58</v>
      </c>
      <c r="D11" s="184"/>
      <c r="E11" s="184" t="s">
        <v>77</v>
      </c>
      <c r="F11" s="184" t="s">
        <v>78</v>
      </c>
      <c r="G11" s="184" t="s">
        <v>61</v>
      </c>
      <c r="H11" s="87" t="s">
        <v>73</v>
      </c>
      <c r="I11" s="87" t="s">
        <v>74</v>
      </c>
      <c r="J11" s="185" t="s">
        <v>79</v>
      </c>
      <c r="K11" s="176"/>
      <c r="L11" s="79">
        <v>13</v>
      </c>
      <c r="M11" s="79">
        <v>0</v>
      </c>
      <c r="N11" s="79">
        <v>43</v>
      </c>
      <c r="O11" s="88">
        <v>5</v>
      </c>
      <c r="P11" s="89">
        <v>0</v>
      </c>
      <c r="Q11" s="90">
        <f>O11+P11</f>
        <v>5</v>
      </c>
      <c r="R11" s="80">
        <f>IFERROR(Q11/N11,"-")</f>
        <v>0.11627906976744</v>
      </c>
      <c r="S11" s="79">
        <v>0</v>
      </c>
      <c r="T11" s="79">
        <v>3</v>
      </c>
      <c r="U11" s="80">
        <f>IFERROR(T11/(Q11),"-")</f>
        <v>0.6</v>
      </c>
      <c r="V11" s="81"/>
      <c r="W11" s="82">
        <v>1</v>
      </c>
      <c r="X11" s="80">
        <f>IF(Q11=0,"-",W11/Q11)</f>
        <v>0.2</v>
      </c>
      <c r="Y11" s="181">
        <v>31000</v>
      </c>
      <c r="Z11" s="182">
        <f>IFERROR(Y11/Q11,"-")</f>
        <v>6200</v>
      </c>
      <c r="AA11" s="182">
        <f>IFERROR(Y11/W11,"-")</f>
        <v>31000</v>
      </c>
      <c r="AB11" s="176"/>
      <c r="AC11" s="83"/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>
        <v>1</v>
      </c>
      <c r="AX11" s="104">
        <f>IF(Q11=0,"",IF(AW11=0,"",(AW11/Q11)))</f>
        <v>0.2</v>
      </c>
      <c r="AY11" s="103"/>
      <c r="AZ11" s="105">
        <f>IFERROR(AY11/AW11,"-")</f>
        <v>0</v>
      </c>
      <c r="BA11" s="106"/>
      <c r="BB11" s="107">
        <f>IFERROR(BA11/AW11,"-")</f>
        <v>0</v>
      </c>
      <c r="BC11" s="108"/>
      <c r="BD11" s="108"/>
      <c r="BE11" s="108"/>
      <c r="BF11" s="109"/>
      <c r="BG11" s="110">
        <f>IF(Q11=0,"",IF(BF11=0,"",(BF11/Q11)))</f>
        <v>0</v>
      </c>
      <c r="BH11" s="109"/>
      <c r="BI11" s="111" t="str">
        <f>IFERROR(BH11/BF11,"-")</f>
        <v>-</v>
      </c>
      <c r="BJ11" s="112"/>
      <c r="BK11" s="113" t="str">
        <f>IFERROR(BJ11/BF11,"-")</f>
        <v>-</v>
      </c>
      <c r="BL11" s="114"/>
      <c r="BM11" s="114"/>
      <c r="BN11" s="114"/>
      <c r="BO11" s="116">
        <v>3</v>
      </c>
      <c r="BP11" s="117">
        <f>IF(Q11=0,"",IF(BO11=0,"",(BO11/Q11)))</f>
        <v>0.6</v>
      </c>
      <c r="BQ11" s="118">
        <v>1</v>
      </c>
      <c r="BR11" s="119">
        <f>IFERROR(BQ11/BO11,"-")</f>
        <v>0.33333333333333</v>
      </c>
      <c r="BS11" s="120">
        <v>31000</v>
      </c>
      <c r="BT11" s="121">
        <f>IFERROR(BS11/BO11,"-")</f>
        <v>10333.333333333</v>
      </c>
      <c r="BU11" s="122"/>
      <c r="BV11" s="122"/>
      <c r="BW11" s="122">
        <v>1</v>
      </c>
      <c r="BX11" s="123">
        <v>1</v>
      </c>
      <c r="BY11" s="124">
        <f>IF(Q11=0,"",IF(BX11=0,"",(BX11/Q11)))</f>
        <v>0.2</v>
      </c>
      <c r="BZ11" s="125"/>
      <c r="CA11" s="126">
        <f>IFERROR(BZ11/BX11,"-")</f>
        <v>0</v>
      </c>
      <c r="CB11" s="127"/>
      <c r="CC11" s="128">
        <f>IFERROR(CB11/BX11,"-")</f>
        <v>0</v>
      </c>
      <c r="CD11" s="129"/>
      <c r="CE11" s="129"/>
      <c r="CF11" s="129"/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1</v>
      </c>
      <c r="CQ11" s="138">
        <v>31000</v>
      </c>
      <c r="CR11" s="138">
        <v>31000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/>
      <c r="B12" s="184" t="s">
        <v>80</v>
      </c>
      <c r="C12" s="184" t="s">
        <v>58</v>
      </c>
      <c r="D12" s="184"/>
      <c r="E12" s="184" t="s">
        <v>81</v>
      </c>
      <c r="F12" s="184" t="s">
        <v>82</v>
      </c>
      <c r="G12" s="184" t="s">
        <v>61</v>
      </c>
      <c r="H12" s="87" t="s">
        <v>73</v>
      </c>
      <c r="I12" s="87" t="s">
        <v>74</v>
      </c>
      <c r="J12" s="186" t="s">
        <v>83</v>
      </c>
      <c r="K12" s="176"/>
      <c r="L12" s="79">
        <v>22</v>
      </c>
      <c r="M12" s="79">
        <v>0</v>
      </c>
      <c r="N12" s="79">
        <v>51</v>
      </c>
      <c r="O12" s="88">
        <v>9</v>
      </c>
      <c r="P12" s="89">
        <v>1</v>
      </c>
      <c r="Q12" s="90">
        <f>O12+P12</f>
        <v>10</v>
      </c>
      <c r="R12" s="80">
        <f>IFERROR(Q12/N12,"-")</f>
        <v>0.19607843137255</v>
      </c>
      <c r="S12" s="79">
        <v>0</v>
      </c>
      <c r="T12" s="79">
        <v>3</v>
      </c>
      <c r="U12" s="80">
        <f>IFERROR(T12/(Q12),"-")</f>
        <v>0.3</v>
      </c>
      <c r="V12" s="81"/>
      <c r="W12" s="82">
        <v>0</v>
      </c>
      <c r="X12" s="80">
        <f>IF(Q12=0,"-",W12/Q12)</f>
        <v>0</v>
      </c>
      <c r="Y12" s="181">
        <v>0</v>
      </c>
      <c r="Z12" s="182">
        <f>IFERROR(Y12/Q12,"-")</f>
        <v>0</v>
      </c>
      <c r="AA12" s="182" t="str">
        <f>IFERROR(Y12/W12,"-")</f>
        <v>-</v>
      </c>
      <c r="AB12" s="176"/>
      <c r="AC12" s="83"/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>
        <v>2</v>
      </c>
      <c r="BG12" s="110">
        <f>IF(Q12=0,"",IF(BF12=0,"",(BF12/Q12)))</f>
        <v>0.2</v>
      </c>
      <c r="BH12" s="109"/>
      <c r="BI12" s="111">
        <f>IFERROR(BH12/BF12,"-")</f>
        <v>0</v>
      </c>
      <c r="BJ12" s="112"/>
      <c r="BK12" s="113">
        <f>IFERROR(BJ12/BF12,"-")</f>
        <v>0</v>
      </c>
      <c r="BL12" s="114"/>
      <c r="BM12" s="114"/>
      <c r="BN12" s="114"/>
      <c r="BO12" s="116">
        <v>4</v>
      </c>
      <c r="BP12" s="117">
        <f>IF(Q12=0,"",IF(BO12=0,"",(BO12/Q12)))</f>
        <v>0.4</v>
      </c>
      <c r="BQ12" s="118"/>
      <c r="BR12" s="119">
        <f>IFERROR(BQ12/BO12,"-")</f>
        <v>0</v>
      </c>
      <c r="BS12" s="120"/>
      <c r="BT12" s="121">
        <f>IFERROR(BS12/BO12,"-")</f>
        <v>0</v>
      </c>
      <c r="BU12" s="122"/>
      <c r="BV12" s="122"/>
      <c r="BW12" s="122"/>
      <c r="BX12" s="123">
        <v>4</v>
      </c>
      <c r="BY12" s="124">
        <f>IF(Q12=0,"",IF(BX12=0,"",(BX12/Q12)))</f>
        <v>0.4</v>
      </c>
      <c r="BZ12" s="125"/>
      <c r="CA12" s="126">
        <f>IFERROR(BZ12/BX12,"-")</f>
        <v>0</v>
      </c>
      <c r="CB12" s="127"/>
      <c r="CC12" s="128">
        <f>IFERROR(CB12/BX12,"-")</f>
        <v>0</v>
      </c>
      <c r="CD12" s="129"/>
      <c r="CE12" s="129"/>
      <c r="CF12" s="129"/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0</v>
      </c>
      <c r="CQ12" s="138">
        <v>0</v>
      </c>
      <c r="CR12" s="138"/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84</v>
      </c>
      <c r="C13" s="184" t="s">
        <v>58</v>
      </c>
      <c r="D13" s="184"/>
      <c r="E13" s="184" t="s">
        <v>85</v>
      </c>
      <c r="F13" s="184" t="s">
        <v>86</v>
      </c>
      <c r="G13" s="184" t="s">
        <v>61</v>
      </c>
      <c r="H13" s="87" t="s">
        <v>73</v>
      </c>
      <c r="I13" s="87" t="s">
        <v>74</v>
      </c>
      <c r="J13" s="185" t="s">
        <v>87</v>
      </c>
      <c r="K13" s="176"/>
      <c r="L13" s="79">
        <v>10</v>
      </c>
      <c r="M13" s="79">
        <v>0</v>
      </c>
      <c r="N13" s="79">
        <v>55</v>
      </c>
      <c r="O13" s="88">
        <v>5</v>
      </c>
      <c r="P13" s="89">
        <v>0</v>
      </c>
      <c r="Q13" s="90">
        <f>O13+P13</f>
        <v>5</v>
      </c>
      <c r="R13" s="80">
        <f>IFERROR(Q13/N13,"-")</f>
        <v>0.090909090909091</v>
      </c>
      <c r="S13" s="79">
        <v>0</v>
      </c>
      <c r="T13" s="79">
        <v>3</v>
      </c>
      <c r="U13" s="80">
        <f>IFERROR(T13/(Q13),"-")</f>
        <v>0.6</v>
      </c>
      <c r="V13" s="81"/>
      <c r="W13" s="82">
        <v>1</v>
      </c>
      <c r="X13" s="80">
        <f>IF(Q13=0,"-",W13/Q13)</f>
        <v>0.2</v>
      </c>
      <c r="Y13" s="181">
        <v>25000</v>
      </c>
      <c r="Z13" s="182">
        <f>IFERROR(Y13/Q13,"-")</f>
        <v>5000</v>
      </c>
      <c r="AA13" s="182">
        <f>IFERROR(Y13/W13,"-")</f>
        <v>25000</v>
      </c>
      <c r="AB13" s="176"/>
      <c r="AC13" s="83"/>
      <c r="AD13" s="77"/>
      <c r="AE13" s="91">
        <v>1</v>
      </c>
      <c r="AF13" s="92">
        <f>IF(Q13=0,"",IF(AE13=0,"",(AE13/Q13)))</f>
        <v>0.2</v>
      </c>
      <c r="AG13" s="91"/>
      <c r="AH13" s="93">
        <f>IFERROR(AG13/AE13,"-")</f>
        <v>0</v>
      </c>
      <c r="AI13" s="94"/>
      <c r="AJ13" s="95">
        <f>IFERROR(AI13/AE13,"-")</f>
        <v>0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/>
      <c r="AX13" s="104">
        <f>IF(Q13=0,"",IF(AW13=0,"",(AW13/Q13)))</f>
        <v>0</v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>
        <v>2</v>
      </c>
      <c r="BG13" s="110">
        <f>IF(Q13=0,"",IF(BF13=0,"",(BF13/Q13)))</f>
        <v>0.4</v>
      </c>
      <c r="BH13" s="109">
        <v>1</v>
      </c>
      <c r="BI13" s="111">
        <f>IFERROR(BH13/BF13,"-")</f>
        <v>0.5</v>
      </c>
      <c r="BJ13" s="112">
        <v>25000</v>
      </c>
      <c r="BK13" s="113">
        <f>IFERROR(BJ13/BF13,"-")</f>
        <v>12500</v>
      </c>
      <c r="BL13" s="114"/>
      <c r="BM13" s="114"/>
      <c r="BN13" s="114">
        <v>1</v>
      </c>
      <c r="BO13" s="116">
        <v>2</v>
      </c>
      <c r="BP13" s="117">
        <f>IF(Q13=0,"",IF(BO13=0,"",(BO13/Q13)))</f>
        <v>0.4</v>
      </c>
      <c r="BQ13" s="118"/>
      <c r="BR13" s="119">
        <f>IFERROR(BQ13/BO13,"-")</f>
        <v>0</v>
      </c>
      <c r="BS13" s="120"/>
      <c r="BT13" s="121">
        <f>IFERROR(BS13/BO13,"-")</f>
        <v>0</v>
      </c>
      <c r="BU13" s="122"/>
      <c r="BV13" s="122"/>
      <c r="BW13" s="122"/>
      <c r="BX13" s="123"/>
      <c r="BY13" s="124">
        <f>IF(Q13=0,"",IF(BX13=0,"",(BX13/Q13)))</f>
        <v>0</v>
      </c>
      <c r="BZ13" s="125"/>
      <c r="CA13" s="126" t="str">
        <f>IFERROR(BZ13/BX13,"-")</f>
        <v>-</v>
      </c>
      <c r="CB13" s="127"/>
      <c r="CC13" s="128" t="str">
        <f>IFERROR(CB13/BX13,"-")</f>
        <v>-</v>
      </c>
      <c r="CD13" s="129"/>
      <c r="CE13" s="129"/>
      <c r="CF13" s="129"/>
      <c r="CG13" s="130"/>
      <c r="CH13" s="131">
        <f>IF(Q13=0,"",IF(CG13=0,"",(CG13/Q13)))</f>
        <v>0</v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1</v>
      </c>
      <c r="CQ13" s="138">
        <v>25000</v>
      </c>
      <c r="CR13" s="138">
        <v>25000</v>
      </c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/>
      <c r="B14" s="184" t="s">
        <v>88</v>
      </c>
      <c r="C14" s="184" t="s">
        <v>58</v>
      </c>
      <c r="D14" s="184"/>
      <c r="E14" s="184" t="s">
        <v>89</v>
      </c>
      <c r="F14" s="184" t="s">
        <v>89</v>
      </c>
      <c r="G14" s="184" t="s">
        <v>66</v>
      </c>
      <c r="H14" s="87" t="s">
        <v>90</v>
      </c>
      <c r="I14" s="87"/>
      <c r="J14" s="87"/>
      <c r="K14" s="176"/>
      <c r="L14" s="79">
        <v>185</v>
      </c>
      <c r="M14" s="79">
        <v>100</v>
      </c>
      <c r="N14" s="79">
        <v>130</v>
      </c>
      <c r="O14" s="88">
        <v>21</v>
      </c>
      <c r="P14" s="89">
        <v>0</v>
      </c>
      <c r="Q14" s="90">
        <f>O14+P14</f>
        <v>21</v>
      </c>
      <c r="R14" s="80">
        <f>IFERROR(Q14/N14,"-")</f>
        <v>0.16153846153846</v>
      </c>
      <c r="S14" s="79">
        <v>1</v>
      </c>
      <c r="T14" s="79">
        <v>5</v>
      </c>
      <c r="U14" s="80">
        <f>IFERROR(T14/(Q14),"-")</f>
        <v>0.23809523809524</v>
      </c>
      <c r="V14" s="81"/>
      <c r="W14" s="82">
        <v>2</v>
      </c>
      <c r="X14" s="80">
        <f>IF(Q14=0,"-",W14/Q14)</f>
        <v>0.095238095238095</v>
      </c>
      <c r="Y14" s="181">
        <v>1591000</v>
      </c>
      <c r="Z14" s="182">
        <f>IFERROR(Y14/Q14,"-")</f>
        <v>75761.904761905</v>
      </c>
      <c r="AA14" s="182">
        <f>IFERROR(Y14/W14,"-")</f>
        <v>795500</v>
      </c>
      <c r="AB14" s="176"/>
      <c r="AC14" s="83"/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/>
      <c r="AX14" s="104">
        <f>IF(Q14=0,"",IF(AW14=0,"",(AW14/Q14)))</f>
        <v>0</v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>
        <v>1</v>
      </c>
      <c r="BG14" s="110">
        <f>IF(Q14=0,"",IF(BF14=0,"",(BF14/Q14)))</f>
        <v>0.047619047619048</v>
      </c>
      <c r="BH14" s="109"/>
      <c r="BI14" s="111">
        <f>IFERROR(BH14/BF14,"-")</f>
        <v>0</v>
      </c>
      <c r="BJ14" s="112"/>
      <c r="BK14" s="113">
        <f>IFERROR(BJ14/BF14,"-")</f>
        <v>0</v>
      </c>
      <c r="BL14" s="114"/>
      <c r="BM14" s="114"/>
      <c r="BN14" s="114"/>
      <c r="BO14" s="116">
        <v>10</v>
      </c>
      <c r="BP14" s="117">
        <f>IF(Q14=0,"",IF(BO14=0,"",(BO14/Q14)))</f>
        <v>0.47619047619048</v>
      </c>
      <c r="BQ14" s="118">
        <v>1</v>
      </c>
      <c r="BR14" s="119">
        <f>IFERROR(BQ14/BO14,"-")</f>
        <v>0.1</v>
      </c>
      <c r="BS14" s="120">
        <v>3000</v>
      </c>
      <c r="BT14" s="121">
        <f>IFERROR(BS14/BO14,"-")</f>
        <v>300</v>
      </c>
      <c r="BU14" s="122">
        <v>1</v>
      </c>
      <c r="BV14" s="122"/>
      <c r="BW14" s="122"/>
      <c r="BX14" s="123">
        <v>8</v>
      </c>
      <c r="BY14" s="124">
        <f>IF(Q14=0,"",IF(BX14=0,"",(BX14/Q14)))</f>
        <v>0.38095238095238</v>
      </c>
      <c r="BZ14" s="125"/>
      <c r="CA14" s="126">
        <f>IFERROR(BZ14/BX14,"-")</f>
        <v>0</v>
      </c>
      <c r="CB14" s="127"/>
      <c r="CC14" s="128">
        <f>IFERROR(CB14/BX14,"-")</f>
        <v>0</v>
      </c>
      <c r="CD14" s="129"/>
      <c r="CE14" s="129"/>
      <c r="CF14" s="129"/>
      <c r="CG14" s="130">
        <v>2</v>
      </c>
      <c r="CH14" s="131">
        <f>IF(Q14=0,"",IF(CG14=0,"",(CG14/Q14)))</f>
        <v>0.095238095238095</v>
      </c>
      <c r="CI14" s="132">
        <v>1</v>
      </c>
      <c r="CJ14" s="133">
        <f>IFERROR(CI14/CG14,"-")</f>
        <v>0.5</v>
      </c>
      <c r="CK14" s="134">
        <v>1608000</v>
      </c>
      <c r="CL14" s="135">
        <f>IFERROR(CK14/CG14,"-")</f>
        <v>804000</v>
      </c>
      <c r="CM14" s="136"/>
      <c r="CN14" s="136"/>
      <c r="CO14" s="136">
        <v>1</v>
      </c>
      <c r="CP14" s="137">
        <v>2</v>
      </c>
      <c r="CQ14" s="138">
        <v>1591000</v>
      </c>
      <c r="CR14" s="138">
        <v>1608000</v>
      </c>
      <c r="CS14" s="138"/>
      <c r="CT14" s="139" t="str">
        <f>IF(AND(CR14=0,CS14=0),"",IF(AND(CR14&lt;=100000,CS14&lt;=100000),"",IF(CR14/CQ14&gt;0.7,"男高",IF(CS14/CQ14&gt;0.7,"女高",""))))</f>
        <v>男高</v>
      </c>
    </row>
    <row r="15" spans="1:99">
      <c r="A15" s="78">
        <f>AC15</f>
        <v>0.95</v>
      </c>
      <c r="B15" s="184" t="s">
        <v>91</v>
      </c>
      <c r="C15" s="184" t="s">
        <v>58</v>
      </c>
      <c r="D15" s="184"/>
      <c r="E15" s="184" t="s">
        <v>72</v>
      </c>
      <c r="F15" s="184" t="s">
        <v>60</v>
      </c>
      <c r="G15" s="184" t="s">
        <v>61</v>
      </c>
      <c r="H15" s="87" t="s">
        <v>92</v>
      </c>
      <c r="I15" s="87" t="s">
        <v>93</v>
      </c>
      <c r="J15" s="87" t="s">
        <v>94</v>
      </c>
      <c r="K15" s="176">
        <v>200000</v>
      </c>
      <c r="L15" s="79">
        <v>26</v>
      </c>
      <c r="M15" s="79">
        <v>0</v>
      </c>
      <c r="N15" s="79">
        <v>126</v>
      </c>
      <c r="O15" s="88">
        <v>9</v>
      </c>
      <c r="P15" s="89">
        <v>0</v>
      </c>
      <c r="Q15" s="90">
        <f>O15+P15</f>
        <v>9</v>
      </c>
      <c r="R15" s="80">
        <f>IFERROR(Q15/N15,"-")</f>
        <v>0.071428571428571</v>
      </c>
      <c r="S15" s="79">
        <v>0</v>
      </c>
      <c r="T15" s="79">
        <v>3</v>
      </c>
      <c r="U15" s="80">
        <f>IFERROR(T15/(Q15),"-")</f>
        <v>0.33333333333333</v>
      </c>
      <c r="V15" s="81">
        <f>IFERROR(K15/SUM(Q15:Q20),"-")</f>
        <v>4347.8260869565</v>
      </c>
      <c r="W15" s="82">
        <v>0</v>
      </c>
      <c r="X15" s="80">
        <f>IF(Q15=0,"-",W15/Q15)</f>
        <v>0</v>
      </c>
      <c r="Y15" s="181">
        <v>0</v>
      </c>
      <c r="Z15" s="182">
        <f>IFERROR(Y15/Q15,"-")</f>
        <v>0</v>
      </c>
      <c r="AA15" s="182" t="str">
        <f>IFERROR(Y15/W15,"-")</f>
        <v>-</v>
      </c>
      <c r="AB15" s="176">
        <f>SUM(Y15:Y20)-SUM(K15:K20)</f>
        <v>-10000</v>
      </c>
      <c r="AC15" s="83">
        <f>SUM(Y15:Y20)/SUM(K15:K20)</f>
        <v>0.95</v>
      </c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>
        <f>IF(Q15=0,"",IF(AN15=0,"",(AN15/Q15)))</f>
        <v>0</v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/>
      <c r="BG15" s="110">
        <f>IF(Q15=0,"",IF(BF15=0,"",(BF15/Q15)))</f>
        <v>0</v>
      </c>
      <c r="BH15" s="109"/>
      <c r="BI15" s="111" t="str">
        <f>IFERROR(BH15/BF15,"-")</f>
        <v>-</v>
      </c>
      <c r="BJ15" s="112"/>
      <c r="BK15" s="113" t="str">
        <f>IFERROR(BJ15/BF15,"-")</f>
        <v>-</v>
      </c>
      <c r="BL15" s="114"/>
      <c r="BM15" s="114"/>
      <c r="BN15" s="114"/>
      <c r="BO15" s="116">
        <v>7</v>
      </c>
      <c r="BP15" s="117">
        <f>IF(Q15=0,"",IF(BO15=0,"",(BO15/Q15)))</f>
        <v>0.77777777777778</v>
      </c>
      <c r="BQ15" s="118"/>
      <c r="BR15" s="119">
        <f>IFERROR(BQ15/BO15,"-")</f>
        <v>0</v>
      </c>
      <c r="BS15" s="120"/>
      <c r="BT15" s="121">
        <f>IFERROR(BS15/BO15,"-")</f>
        <v>0</v>
      </c>
      <c r="BU15" s="122"/>
      <c r="BV15" s="122"/>
      <c r="BW15" s="122"/>
      <c r="BX15" s="123"/>
      <c r="BY15" s="124">
        <f>IF(Q15=0,"",IF(BX15=0,"",(BX15/Q15)))</f>
        <v>0</v>
      </c>
      <c r="BZ15" s="125"/>
      <c r="CA15" s="126" t="str">
        <f>IFERROR(BZ15/BX15,"-")</f>
        <v>-</v>
      </c>
      <c r="CB15" s="127"/>
      <c r="CC15" s="128" t="str">
        <f>IFERROR(CB15/BX15,"-")</f>
        <v>-</v>
      </c>
      <c r="CD15" s="129"/>
      <c r="CE15" s="129"/>
      <c r="CF15" s="129"/>
      <c r="CG15" s="130">
        <v>2</v>
      </c>
      <c r="CH15" s="131">
        <f>IF(Q15=0,"",IF(CG15=0,"",(CG15/Q15)))</f>
        <v>0.22222222222222</v>
      </c>
      <c r="CI15" s="132"/>
      <c r="CJ15" s="133">
        <f>IFERROR(CI15/CG15,"-")</f>
        <v>0</v>
      </c>
      <c r="CK15" s="134"/>
      <c r="CL15" s="135">
        <f>IFERROR(CK15/CG15,"-")</f>
        <v>0</v>
      </c>
      <c r="CM15" s="136"/>
      <c r="CN15" s="136"/>
      <c r="CO15" s="136"/>
      <c r="CP15" s="137">
        <v>0</v>
      </c>
      <c r="CQ15" s="138">
        <v>0</v>
      </c>
      <c r="CR15" s="138"/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/>
      <c r="B16" s="184" t="s">
        <v>95</v>
      </c>
      <c r="C16" s="184" t="s">
        <v>58</v>
      </c>
      <c r="D16" s="184"/>
      <c r="E16" s="184" t="s">
        <v>77</v>
      </c>
      <c r="F16" s="184" t="s">
        <v>78</v>
      </c>
      <c r="G16" s="184" t="s">
        <v>61</v>
      </c>
      <c r="H16" s="87"/>
      <c r="I16" s="87" t="s">
        <v>93</v>
      </c>
      <c r="J16" s="87"/>
      <c r="K16" s="176"/>
      <c r="L16" s="79">
        <v>11</v>
      </c>
      <c r="M16" s="79">
        <v>0</v>
      </c>
      <c r="N16" s="79">
        <v>48</v>
      </c>
      <c r="O16" s="88">
        <v>2</v>
      </c>
      <c r="P16" s="89">
        <v>0</v>
      </c>
      <c r="Q16" s="90">
        <f>O16+P16</f>
        <v>2</v>
      </c>
      <c r="R16" s="80">
        <f>IFERROR(Q16/N16,"-")</f>
        <v>0.041666666666667</v>
      </c>
      <c r="S16" s="79">
        <v>0</v>
      </c>
      <c r="T16" s="79">
        <v>1</v>
      </c>
      <c r="U16" s="80">
        <f>IFERROR(T16/(Q16),"-")</f>
        <v>0.5</v>
      </c>
      <c r="V16" s="81"/>
      <c r="W16" s="82">
        <v>0</v>
      </c>
      <c r="X16" s="80">
        <f>IF(Q16=0,"-",W16/Q16)</f>
        <v>0</v>
      </c>
      <c r="Y16" s="181">
        <v>0</v>
      </c>
      <c r="Z16" s="182">
        <f>IFERROR(Y16/Q16,"-")</f>
        <v>0</v>
      </c>
      <c r="AA16" s="182" t="str">
        <f>IFERROR(Y16/W16,"-")</f>
        <v>-</v>
      </c>
      <c r="AB16" s="176"/>
      <c r="AC16" s="83"/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>
        <f>IF(Q16=0,"",IF(AN16=0,"",(AN16/Q16)))</f>
        <v>0</v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/>
      <c r="AX16" s="104">
        <f>IF(Q16=0,"",IF(AW16=0,"",(AW16/Q16)))</f>
        <v>0</v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/>
      <c r="BG16" s="110">
        <f>IF(Q16=0,"",IF(BF16=0,"",(BF16/Q16)))</f>
        <v>0</v>
      </c>
      <c r="BH16" s="109"/>
      <c r="BI16" s="111" t="str">
        <f>IFERROR(BH16/BF16,"-")</f>
        <v>-</v>
      </c>
      <c r="BJ16" s="112"/>
      <c r="BK16" s="113" t="str">
        <f>IFERROR(BJ16/BF16,"-")</f>
        <v>-</v>
      </c>
      <c r="BL16" s="114"/>
      <c r="BM16" s="114"/>
      <c r="BN16" s="114"/>
      <c r="BO16" s="116"/>
      <c r="BP16" s="117">
        <f>IF(Q16=0,"",IF(BO16=0,"",(BO16/Q16)))</f>
        <v>0</v>
      </c>
      <c r="BQ16" s="118"/>
      <c r="BR16" s="119" t="str">
        <f>IFERROR(BQ16/BO16,"-")</f>
        <v>-</v>
      </c>
      <c r="BS16" s="120"/>
      <c r="BT16" s="121" t="str">
        <f>IFERROR(BS16/BO16,"-")</f>
        <v>-</v>
      </c>
      <c r="BU16" s="122"/>
      <c r="BV16" s="122"/>
      <c r="BW16" s="122"/>
      <c r="BX16" s="123"/>
      <c r="BY16" s="124">
        <f>IF(Q16=0,"",IF(BX16=0,"",(BX16/Q16)))</f>
        <v>0</v>
      </c>
      <c r="BZ16" s="125"/>
      <c r="CA16" s="126" t="str">
        <f>IFERROR(BZ16/BX16,"-")</f>
        <v>-</v>
      </c>
      <c r="CB16" s="127"/>
      <c r="CC16" s="128" t="str">
        <f>IFERROR(CB16/BX16,"-")</f>
        <v>-</v>
      </c>
      <c r="CD16" s="129"/>
      <c r="CE16" s="129"/>
      <c r="CF16" s="129"/>
      <c r="CG16" s="130">
        <v>2</v>
      </c>
      <c r="CH16" s="131">
        <f>IF(Q16=0,"",IF(CG16=0,"",(CG16/Q16)))</f>
        <v>1</v>
      </c>
      <c r="CI16" s="132"/>
      <c r="CJ16" s="133">
        <f>IFERROR(CI16/CG16,"-")</f>
        <v>0</v>
      </c>
      <c r="CK16" s="134"/>
      <c r="CL16" s="135">
        <f>IFERROR(CK16/CG16,"-")</f>
        <v>0</v>
      </c>
      <c r="CM16" s="136"/>
      <c r="CN16" s="136"/>
      <c r="CO16" s="136"/>
      <c r="CP16" s="137">
        <v>0</v>
      </c>
      <c r="CQ16" s="138">
        <v>0</v>
      </c>
      <c r="CR16" s="138"/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/>
      <c r="B17" s="184" t="s">
        <v>96</v>
      </c>
      <c r="C17" s="184" t="s">
        <v>58</v>
      </c>
      <c r="D17" s="184"/>
      <c r="E17" s="184" t="s">
        <v>81</v>
      </c>
      <c r="F17" s="184" t="s">
        <v>82</v>
      </c>
      <c r="G17" s="184" t="s">
        <v>61</v>
      </c>
      <c r="H17" s="87"/>
      <c r="I17" s="87" t="s">
        <v>93</v>
      </c>
      <c r="J17" s="87"/>
      <c r="K17" s="176"/>
      <c r="L17" s="79">
        <v>11</v>
      </c>
      <c r="M17" s="79">
        <v>0</v>
      </c>
      <c r="N17" s="79">
        <v>54</v>
      </c>
      <c r="O17" s="88">
        <v>2</v>
      </c>
      <c r="P17" s="89">
        <v>0</v>
      </c>
      <c r="Q17" s="90">
        <f>O17+P17</f>
        <v>2</v>
      </c>
      <c r="R17" s="80">
        <f>IFERROR(Q17/N17,"-")</f>
        <v>0.037037037037037</v>
      </c>
      <c r="S17" s="79">
        <v>0</v>
      </c>
      <c r="T17" s="79">
        <v>0</v>
      </c>
      <c r="U17" s="80">
        <f>IFERROR(T17/(Q17),"-")</f>
        <v>0</v>
      </c>
      <c r="V17" s="81"/>
      <c r="W17" s="82">
        <v>0</v>
      </c>
      <c r="X17" s="80">
        <f>IF(Q17=0,"-",W17/Q17)</f>
        <v>0</v>
      </c>
      <c r="Y17" s="181">
        <v>0</v>
      </c>
      <c r="Z17" s="182">
        <f>IFERROR(Y17/Q17,"-")</f>
        <v>0</v>
      </c>
      <c r="AA17" s="182" t="str">
        <f>IFERROR(Y17/W17,"-")</f>
        <v>-</v>
      </c>
      <c r="AB17" s="176"/>
      <c r="AC17" s="83"/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/>
      <c r="AO17" s="98">
        <f>IF(Q17=0,"",IF(AN17=0,"",(AN17/Q17)))</f>
        <v>0</v>
      </c>
      <c r="AP17" s="97"/>
      <c r="AQ17" s="99" t="str">
        <f>IFERROR(AP17/AN17,"-")</f>
        <v>-</v>
      </c>
      <c r="AR17" s="100"/>
      <c r="AS17" s="101" t="str">
        <f>IFERROR(AR17/AN17,"-")</f>
        <v>-</v>
      </c>
      <c r="AT17" s="102"/>
      <c r="AU17" s="102"/>
      <c r="AV17" s="102"/>
      <c r="AW17" s="103"/>
      <c r="AX17" s="104">
        <f>IF(Q17=0,"",IF(AW17=0,"",(AW17/Q17)))</f>
        <v>0</v>
      </c>
      <c r="AY17" s="103"/>
      <c r="AZ17" s="105" t="str">
        <f>IFERROR(AY17/AW17,"-")</f>
        <v>-</v>
      </c>
      <c r="BA17" s="106"/>
      <c r="BB17" s="107" t="str">
        <f>IFERROR(BA17/AW17,"-")</f>
        <v>-</v>
      </c>
      <c r="BC17" s="108"/>
      <c r="BD17" s="108"/>
      <c r="BE17" s="108"/>
      <c r="BF17" s="109"/>
      <c r="BG17" s="110">
        <f>IF(Q17=0,"",IF(BF17=0,"",(BF17/Q17)))</f>
        <v>0</v>
      </c>
      <c r="BH17" s="109"/>
      <c r="BI17" s="111" t="str">
        <f>IFERROR(BH17/BF17,"-")</f>
        <v>-</v>
      </c>
      <c r="BJ17" s="112"/>
      <c r="BK17" s="113" t="str">
        <f>IFERROR(BJ17/BF17,"-")</f>
        <v>-</v>
      </c>
      <c r="BL17" s="114"/>
      <c r="BM17" s="114"/>
      <c r="BN17" s="114"/>
      <c r="BO17" s="116">
        <v>2</v>
      </c>
      <c r="BP17" s="117">
        <f>IF(Q17=0,"",IF(BO17=0,"",(BO17/Q17)))</f>
        <v>1</v>
      </c>
      <c r="BQ17" s="118"/>
      <c r="BR17" s="119">
        <f>IFERROR(BQ17/BO17,"-")</f>
        <v>0</v>
      </c>
      <c r="BS17" s="120"/>
      <c r="BT17" s="121">
        <f>IFERROR(BS17/BO17,"-")</f>
        <v>0</v>
      </c>
      <c r="BU17" s="122"/>
      <c r="BV17" s="122"/>
      <c r="BW17" s="122"/>
      <c r="BX17" s="123"/>
      <c r="BY17" s="124">
        <f>IF(Q17=0,"",IF(BX17=0,"",(BX17/Q17)))</f>
        <v>0</v>
      </c>
      <c r="BZ17" s="125"/>
      <c r="CA17" s="126" t="str">
        <f>IFERROR(BZ17/BX17,"-")</f>
        <v>-</v>
      </c>
      <c r="CB17" s="127"/>
      <c r="CC17" s="128" t="str">
        <f>IFERROR(CB17/BX17,"-")</f>
        <v>-</v>
      </c>
      <c r="CD17" s="129"/>
      <c r="CE17" s="129"/>
      <c r="CF17" s="129"/>
      <c r="CG17" s="130"/>
      <c r="CH17" s="131">
        <f>IF(Q17=0,"",IF(CG17=0,"",(CG17/Q17)))</f>
        <v>0</v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0</v>
      </c>
      <c r="CQ17" s="138">
        <v>0</v>
      </c>
      <c r="CR17" s="138"/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/>
      <c r="B18" s="184" t="s">
        <v>97</v>
      </c>
      <c r="C18" s="184" t="s">
        <v>58</v>
      </c>
      <c r="D18" s="184"/>
      <c r="E18" s="184" t="s">
        <v>85</v>
      </c>
      <c r="F18" s="184" t="s">
        <v>86</v>
      </c>
      <c r="G18" s="184" t="s">
        <v>61</v>
      </c>
      <c r="H18" s="87"/>
      <c r="I18" s="87" t="s">
        <v>93</v>
      </c>
      <c r="J18" s="87"/>
      <c r="K18" s="176"/>
      <c r="L18" s="79">
        <v>10</v>
      </c>
      <c r="M18" s="79">
        <v>0</v>
      </c>
      <c r="N18" s="79">
        <v>43</v>
      </c>
      <c r="O18" s="88">
        <v>4</v>
      </c>
      <c r="P18" s="89">
        <v>0</v>
      </c>
      <c r="Q18" s="90">
        <f>O18+P18</f>
        <v>4</v>
      </c>
      <c r="R18" s="80">
        <f>IFERROR(Q18/N18,"-")</f>
        <v>0.093023255813953</v>
      </c>
      <c r="S18" s="79">
        <v>2</v>
      </c>
      <c r="T18" s="79">
        <v>1</v>
      </c>
      <c r="U18" s="80">
        <f>IFERROR(T18/(Q18),"-")</f>
        <v>0.25</v>
      </c>
      <c r="V18" s="81"/>
      <c r="W18" s="82">
        <v>3</v>
      </c>
      <c r="X18" s="80">
        <f>IF(Q18=0,"-",W18/Q18)</f>
        <v>0.75</v>
      </c>
      <c r="Y18" s="181">
        <v>34000</v>
      </c>
      <c r="Z18" s="182">
        <f>IFERROR(Y18/Q18,"-")</f>
        <v>8500</v>
      </c>
      <c r="AA18" s="182">
        <f>IFERROR(Y18/W18,"-")</f>
        <v>11333.333333333</v>
      </c>
      <c r="AB18" s="176"/>
      <c r="AC18" s="83"/>
      <c r="AD18" s="77"/>
      <c r="AE18" s="91"/>
      <c r="AF18" s="92">
        <f>IF(Q18=0,"",IF(AE18=0,"",(AE18/Q18)))</f>
        <v>0</v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/>
      <c r="AO18" s="98">
        <f>IF(Q18=0,"",IF(AN18=0,"",(AN18/Q18)))</f>
        <v>0</v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/>
      <c r="AX18" s="104">
        <f>IF(Q18=0,"",IF(AW18=0,"",(AW18/Q18)))</f>
        <v>0</v>
      </c>
      <c r="AY18" s="103"/>
      <c r="AZ18" s="105" t="str">
        <f>IFERROR(AY18/AW18,"-")</f>
        <v>-</v>
      </c>
      <c r="BA18" s="106"/>
      <c r="BB18" s="107" t="str">
        <f>IFERROR(BA18/AW18,"-")</f>
        <v>-</v>
      </c>
      <c r="BC18" s="108"/>
      <c r="BD18" s="108"/>
      <c r="BE18" s="108"/>
      <c r="BF18" s="109">
        <v>1</v>
      </c>
      <c r="BG18" s="110">
        <f>IF(Q18=0,"",IF(BF18=0,"",(BF18/Q18)))</f>
        <v>0.25</v>
      </c>
      <c r="BH18" s="109"/>
      <c r="BI18" s="111">
        <f>IFERROR(BH18/BF18,"-")</f>
        <v>0</v>
      </c>
      <c r="BJ18" s="112"/>
      <c r="BK18" s="113">
        <f>IFERROR(BJ18/BF18,"-")</f>
        <v>0</v>
      </c>
      <c r="BL18" s="114"/>
      <c r="BM18" s="114"/>
      <c r="BN18" s="114"/>
      <c r="BO18" s="116">
        <v>3</v>
      </c>
      <c r="BP18" s="117">
        <f>IF(Q18=0,"",IF(BO18=0,"",(BO18/Q18)))</f>
        <v>0.75</v>
      </c>
      <c r="BQ18" s="118">
        <v>3</v>
      </c>
      <c r="BR18" s="119">
        <f>IFERROR(BQ18/BO18,"-")</f>
        <v>1</v>
      </c>
      <c r="BS18" s="120">
        <v>34000</v>
      </c>
      <c r="BT18" s="121">
        <f>IFERROR(BS18/BO18,"-")</f>
        <v>11333.333333333</v>
      </c>
      <c r="BU18" s="122"/>
      <c r="BV18" s="122">
        <v>2</v>
      </c>
      <c r="BW18" s="122">
        <v>1</v>
      </c>
      <c r="BX18" s="123"/>
      <c r="BY18" s="124">
        <f>IF(Q18=0,"",IF(BX18=0,"",(BX18/Q18)))</f>
        <v>0</v>
      </c>
      <c r="BZ18" s="125"/>
      <c r="CA18" s="126" t="str">
        <f>IFERROR(BZ18/BX18,"-")</f>
        <v>-</v>
      </c>
      <c r="CB18" s="127"/>
      <c r="CC18" s="128" t="str">
        <f>IFERROR(CB18/BX18,"-")</f>
        <v>-</v>
      </c>
      <c r="CD18" s="129"/>
      <c r="CE18" s="129"/>
      <c r="CF18" s="129"/>
      <c r="CG18" s="130"/>
      <c r="CH18" s="131">
        <f>IF(Q18=0,"",IF(CG18=0,"",(CG18/Q18)))</f>
        <v>0</v>
      </c>
      <c r="CI18" s="132"/>
      <c r="CJ18" s="133" t="str">
        <f>IFERROR(CI18/CG18,"-")</f>
        <v>-</v>
      </c>
      <c r="CK18" s="134"/>
      <c r="CL18" s="135" t="str">
        <f>IFERROR(CK18/CG18,"-")</f>
        <v>-</v>
      </c>
      <c r="CM18" s="136"/>
      <c r="CN18" s="136"/>
      <c r="CO18" s="136"/>
      <c r="CP18" s="137">
        <v>3</v>
      </c>
      <c r="CQ18" s="138">
        <v>34000</v>
      </c>
      <c r="CR18" s="138">
        <v>15000</v>
      </c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/>
      <c r="B19" s="184" t="s">
        <v>98</v>
      </c>
      <c r="C19" s="184" t="s">
        <v>58</v>
      </c>
      <c r="D19" s="184"/>
      <c r="E19" s="184" t="s">
        <v>99</v>
      </c>
      <c r="F19" s="184" t="s">
        <v>100</v>
      </c>
      <c r="G19" s="184" t="s">
        <v>61</v>
      </c>
      <c r="H19" s="87"/>
      <c r="I19" s="87" t="s">
        <v>93</v>
      </c>
      <c r="J19" s="87"/>
      <c r="K19" s="176"/>
      <c r="L19" s="79">
        <v>8</v>
      </c>
      <c r="M19" s="79">
        <v>0</v>
      </c>
      <c r="N19" s="79">
        <v>51</v>
      </c>
      <c r="O19" s="88">
        <v>4</v>
      </c>
      <c r="P19" s="89">
        <v>0</v>
      </c>
      <c r="Q19" s="90">
        <f>O19+P19</f>
        <v>4</v>
      </c>
      <c r="R19" s="80">
        <f>IFERROR(Q19/N19,"-")</f>
        <v>0.07843137254902</v>
      </c>
      <c r="S19" s="79">
        <v>0</v>
      </c>
      <c r="T19" s="79">
        <v>1</v>
      </c>
      <c r="U19" s="80">
        <f>IFERROR(T19/(Q19),"-")</f>
        <v>0.25</v>
      </c>
      <c r="V19" s="81"/>
      <c r="W19" s="82">
        <v>0</v>
      </c>
      <c r="X19" s="80">
        <f>IF(Q19=0,"-",W19/Q19)</f>
        <v>0</v>
      </c>
      <c r="Y19" s="181">
        <v>0</v>
      </c>
      <c r="Z19" s="182">
        <f>IFERROR(Y19/Q19,"-")</f>
        <v>0</v>
      </c>
      <c r="AA19" s="182" t="str">
        <f>IFERROR(Y19/W19,"-")</f>
        <v>-</v>
      </c>
      <c r="AB19" s="176"/>
      <c r="AC19" s="83"/>
      <c r="AD19" s="77"/>
      <c r="AE19" s="91"/>
      <c r="AF19" s="92">
        <f>IF(Q19=0,"",IF(AE19=0,"",(AE19/Q19)))</f>
        <v>0</v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/>
      <c r="AO19" s="98">
        <f>IF(Q19=0,"",IF(AN19=0,"",(AN19/Q19)))</f>
        <v>0</v>
      </c>
      <c r="AP19" s="97"/>
      <c r="AQ19" s="99" t="str">
        <f>IFERROR(AP19/AN19,"-")</f>
        <v>-</v>
      </c>
      <c r="AR19" s="100"/>
      <c r="AS19" s="101" t="str">
        <f>IFERROR(AR19/AN19,"-")</f>
        <v>-</v>
      </c>
      <c r="AT19" s="102"/>
      <c r="AU19" s="102"/>
      <c r="AV19" s="102"/>
      <c r="AW19" s="103"/>
      <c r="AX19" s="104">
        <f>IF(Q19=0,"",IF(AW19=0,"",(AW19/Q19)))</f>
        <v>0</v>
      </c>
      <c r="AY19" s="103"/>
      <c r="AZ19" s="105" t="str">
        <f>IFERROR(AY19/AW19,"-")</f>
        <v>-</v>
      </c>
      <c r="BA19" s="106"/>
      <c r="BB19" s="107" t="str">
        <f>IFERROR(BA19/AW19,"-")</f>
        <v>-</v>
      </c>
      <c r="BC19" s="108"/>
      <c r="BD19" s="108"/>
      <c r="BE19" s="108"/>
      <c r="BF19" s="109">
        <v>2</v>
      </c>
      <c r="BG19" s="110">
        <f>IF(Q19=0,"",IF(BF19=0,"",(BF19/Q19)))</f>
        <v>0.5</v>
      </c>
      <c r="BH19" s="109"/>
      <c r="BI19" s="111">
        <f>IFERROR(BH19/BF19,"-")</f>
        <v>0</v>
      </c>
      <c r="BJ19" s="112"/>
      <c r="BK19" s="113">
        <f>IFERROR(BJ19/BF19,"-")</f>
        <v>0</v>
      </c>
      <c r="BL19" s="114"/>
      <c r="BM19" s="114"/>
      <c r="BN19" s="114"/>
      <c r="BO19" s="116">
        <v>2</v>
      </c>
      <c r="BP19" s="117">
        <f>IF(Q19=0,"",IF(BO19=0,"",(BO19/Q19)))</f>
        <v>0.5</v>
      </c>
      <c r="BQ19" s="118"/>
      <c r="BR19" s="119">
        <f>IFERROR(BQ19/BO19,"-")</f>
        <v>0</v>
      </c>
      <c r="BS19" s="120"/>
      <c r="BT19" s="121">
        <f>IFERROR(BS19/BO19,"-")</f>
        <v>0</v>
      </c>
      <c r="BU19" s="122"/>
      <c r="BV19" s="122"/>
      <c r="BW19" s="122"/>
      <c r="BX19" s="123"/>
      <c r="BY19" s="124">
        <f>IF(Q19=0,"",IF(BX19=0,"",(BX19/Q19)))</f>
        <v>0</v>
      </c>
      <c r="BZ19" s="125"/>
      <c r="CA19" s="126" t="str">
        <f>IFERROR(BZ19/BX19,"-")</f>
        <v>-</v>
      </c>
      <c r="CB19" s="127"/>
      <c r="CC19" s="128" t="str">
        <f>IFERROR(CB19/BX19,"-")</f>
        <v>-</v>
      </c>
      <c r="CD19" s="129"/>
      <c r="CE19" s="129"/>
      <c r="CF19" s="129"/>
      <c r="CG19" s="130"/>
      <c r="CH19" s="131">
        <f>IF(Q19=0,"",IF(CG19=0,"",(CG19/Q19)))</f>
        <v>0</v>
      </c>
      <c r="CI19" s="132"/>
      <c r="CJ19" s="133" t="str">
        <f>IFERROR(CI19/CG19,"-")</f>
        <v>-</v>
      </c>
      <c r="CK19" s="134"/>
      <c r="CL19" s="135" t="str">
        <f>IFERROR(CK19/CG19,"-")</f>
        <v>-</v>
      </c>
      <c r="CM19" s="136"/>
      <c r="CN19" s="136"/>
      <c r="CO19" s="136"/>
      <c r="CP19" s="137">
        <v>0</v>
      </c>
      <c r="CQ19" s="138">
        <v>0</v>
      </c>
      <c r="CR19" s="138"/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/>
      <c r="B20" s="184" t="s">
        <v>101</v>
      </c>
      <c r="C20" s="184" t="s">
        <v>58</v>
      </c>
      <c r="D20" s="184"/>
      <c r="E20" s="184" t="s">
        <v>89</v>
      </c>
      <c r="F20" s="184" t="s">
        <v>89</v>
      </c>
      <c r="G20" s="184" t="s">
        <v>66</v>
      </c>
      <c r="H20" s="87"/>
      <c r="I20" s="87"/>
      <c r="J20" s="87"/>
      <c r="K20" s="176"/>
      <c r="L20" s="79">
        <v>357</v>
      </c>
      <c r="M20" s="79">
        <v>132</v>
      </c>
      <c r="N20" s="79">
        <v>193</v>
      </c>
      <c r="O20" s="88">
        <v>25</v>
      </c>
      <c r="P20" s="89">
        <v>0</v>
      </c>
      <c r="Q20" s="90">
        <f>O20+P20</f>
        <v>25</v>
      </c>
      <c r="R20" s="80">
        <f>IFERROR(Q20/N20,"-")</f>
        <v>0.12953367875648</v>
      </c>
      <c r="S20" s="79">
        <v>4</v>
      </c>
      <c r="T20" s="79">
        <v>1</v>
      </c>
      <c r="U20" s="80">
        <f>IFERROR(T20/(Q20),"-")</f>
        <v>0.04</v>
      </c>
      <c r="V20" s="81"/>
      <c r="W20" s="82">
        <v>5</v>
      </c>
      <c r="X20" s="80">
        <f>IF(Q20=0,"-",W20/Q20)</f>
        <v>0.2</v>
      </c>
      <c r="Y20" s="181">
        <v>156000</v>
      </c>
      <c r="Z20" s="182">
        <f>IFERROR(Y20/Q20,"-")</f>
        <v>6240</v>
      </c>
      <c r="AA20" s="182">
        <f>IFERROR(Y20/W20,"-")</f>
        <v>31200</v>
      </c>
      <c r="AB20" s="176"/>
      <c r="AC20" s="83"/>
      <c r="AD20" s="77"/>
      <c r="AE20" s="91"/>
      <c r="AF20" s="92">
        <f>IF(Q20=0,"",IF(AE20=0,"",(AE20/Q20)))</f>
        <v>0</v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/>
      <c r="AO20" s="98">
        <f>IF(Q20=0,"",IF(AN20=0,"",(AN20/Q20)))</f>
        <v>0</v>
      </c>
      <c r="AP20" s="97"/>
      <c r="AQ20" s="99" t="str">
        <f>IFERROR(AP20/AN20,"-")</f>
        <v>-</v>
      </c>
      <c r="AR20" s="100"/>
      <c r="AS20" s="101" t="str">
        <f>IFERROR(AR20/AN20,"-")</f>
        <v>-</v>
      </c>
      <c r="AT20" s="102"/>
      <c r="AU20" s="102"/>
      <c r="AV20" s="102"/>
      <c r="AW20" s="103">
        <v>2</v>
      </c>
      <c r="AX20" s="104">
        <f>IF(Q20=0,"",IF(AW20=0,"",(AW20/Q20)))</f>
        <v>0.08</v>
      </c>
      <c r="AY20" s="103"/>
      <c r="AZ20" s="105">
        <f>IFERROR(AY20/AW20,"-")</f>
        <v>0</v>
      </c>
      <c r="BA20" s="106"/>
      <c r="BB20" s="107">
        <f>IFERROR(BA20/AW20,"-")</f>
        <v>0</v>
      </c>
      <c r="BC20" s="108"/>
      <c r="BD20" s="108"/>
      <c r="BE20" s="108"/>
      <c r="BF20" s="109">
        <v>1</v>
      </c>
      <c r="BG20" s="110">
        <f>IF(Q20=0,"",IF(BF20=0,"",(BF20/Q20)))</f>
        <v>0.04</v>
      </c>
      <c r="BH20" s="109"/>
      <c r="BI20" s="111">
        <f>IFERROR(BH20/BF20,"-")</f>
        <v>0</v>
      </c>
      <c r="BJ20" s="112"/>
      <c r="BK20" s="113">
        <f>IFERROR(BJ20/BF20,"-")</f>
        <v>0</v>
      </c>
      <c r="BL20" s="114"/>
      <c r="BM20" s="114"/>
      <c r="BN20" s="114"/>
      <c r="BO20" s="116">
        <v>12</v>
      </c>
      <c r="BP20" s="117">
        <f>IF(Q20=0,"",IF(BO20=0,"",(BO20/Q20)))</f>
        <v>0.48</v>
      </c>
      <c r="BQ20" s="118">
        <v>4</v>
      </c>
      <c r="BR20" s="119">
        <f>IFERROR(BQ20/BO20,"-")</f>
        <v>0.33333333333333</v>
      </c>
      <c r="BS20" s="120">
        <v>153000</v>
      </c>
      <c r="BT20" s="121">
        <f>IFERROR(BS20/BO20,"-")</f>
        <v>12750</v>
      </c>
      <c r="BU20" s="122">
        <v>1</v>
      </c>
      <c r="BV20" s="122"/>
      <c r="BW20" s="122">
        <v>3</v>
      </c>
      <c r="BX20" s="123">
        <v>7</v>
      </c>
      <c r="BY20" s="124">
        <f>IF(Q20=0,"",IF(BX20=0,"",(BX20/Q20)))</f>
        <v>0.28</v>
      </c>
      <c r="BZ20" s="125"/>
      <c r="CA20" s="126">
        <f>IFERROR(BZ20/BX20,"-")</f>
        <v>0</v>
      </c>
      <c r="CB20" s="127"/>
      <c r="CC20" s="128">
        <f>IFERROR(CB20/BX20,"-")</f>
        <v>0</v>
      </c>
      <c r="CD20" s="129"/>
      <c r="CE20" s="129"/>
      <c r="CF20" s="129"/>
      <c r="CG20" s="130">
        <v>3</v>
      </c>
      <c r="CH20" s="131">
        <f>IF(Q20=0,"",IF(CG20=0,"",(CG20/Q20)))</f>
        <v>0.12</v>
      </c>
      <c r="CI20" s="132">
        <v>1</v>
      </c>
      <c r="CJ20" s="133">
        <f>IFERROR(CI20/CG20,"-")</f>
        <v>0.33333333333333</v>
      </c>
      <c r="CK20" s="134">
        <v>3000</v>
      </c>
      <c r="CL20" s="135">
        <f>IFERROR(CK20/CG20,"-")</f>
        <v>1000</v>
      </c>
      <c r="CM20" s="136">
        <v>1</v>
      </c>
      <c r="CN20" s="136"/>
      <c r="CO20" s="136"/>
      <c r="CP20" s="137">
        <v>5</v>
      </c>
      <c r="CQ20" s="138">
        <v>156000</v>
      </c>
      <c r="CR20" s="138">
        <v>106000</v>
      </c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>
        <f>AC21</f>
        <v>0.05</v>
      </c>
      <c r="B21" s="184" t="s">
        <v>102</v>
      </c>
      <c r="C21" s="184" t="s">
        <v>58</v>
      </c>
      <c r="D21" s="184"/>
      <c r="E21" s="184" t="s">
        <v>103</v>
      </c>
      <c r="F21" s="184" t="s">
        <v>104</v>
      </c>
      <c r="G21" s="184" t="s">
        <v>61</v>
      </c>
      <c r="H21" s="87" t="s">
        <v>105</v>
      </c>
      <c r="I21" s="87" t="s">
        <v>106</v>
      </c>
      <c r="J21" s="87" t="s">
        <v>107</v>
      </c>
      <c r="K21" s="176">
        <v>100000</v>
      </c>
      <c r="L21" s="79">
        <v>3</v>
      </c>
      <c r="M21" s="79">
        <v>0</v>
      </c>
      <c r="N21" s="79">
        <v>16</v>
      </c>
      <c r="O21" s="88">
        <v>1</v>
      </c>
      <c r="P21" s="89">
        <v>0</v>
      </c>
      <c r="Q21" s="90">
        <f>O21+P21</f>
        <v>1</v>
      </c>
      <c r="R21" s="80">
        <f>IFERROR(Q21/N21,"-")</f>
        <v>0.0625</v>
      </c>
      <c r="S21" s="79">
        <v>0</v>
      </c>
      <c r="T21" s="79">
        <v>0</v>
      </c>
      <c r="U21" s="80">
        <f>IFERROR(T21/(Q21),"-")</f>
        <v>0</v>
      </c>
      <c r="V21" s="81">
        <f>IFERROR(K21/SUM(Q21:Q23),"-")</f>
        <v>8333.3333333333</v>
      </c>
      <c r="W21" s="82">
        <v>0</v>
      </c>
      <c r="X21" s="80">
        <f>IF(Q21=0,"-",W21/Q21)</f>
        <v>0</v>
      </c>
      <c r="Y21" s="181">
        <v>0</v>
      </c>
      <c r="Z21" s="182">
        <f>IFERROR(Y21/Q21,"-")</f>
        <v>0</v>
      </c>
      <c r="AA21" s="182" t="str">
        <f>IFERROR(Y21/W21,"-")</f>
        <v>-</v>
      </c>
      <c r="AB21" s="176">
        <f>SUM(Y21:Y23)-SUM(K21:K23)</f>
        <v>-95000</v>
      </c>
      <c r="AC21" s="83">
        <f>SUM(Y21:Y23)/SUM(K21:K23)</f>
        <v>0.05</v>
      </c>
      <c r="AD21" s="77"/>
      <c r="AE21" s="91"/>
      <c r="AF21" s="92">
        <f>IF(Q21=0,"",IF(AE21=0,"",(AE21/Q21)))</f>
        <v>0</v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/>
      <c r="AO21" s="98">
        <f>IF(Q21=0,"",IF(AN21=0,"",(AN21/Q21)))</f>
        <v>0</v>
      </c>
      <c r="AP21" s="97"/>
      <c r="AQ21" s="99" t="str">
        <f>IFERROR(AP21/AN21,"-")</f>
        <v>-</v>
      </c>
      <c r="AR21" s="100"/>
      <c r="AS21" s="101" t="str">
        <f>IFERROR(AR21/AN21,"-")</f>
        <v>-</v>
      </c>
      <c r="AT21" s="102"/>
      <c r="AU21" s="102"/>
      <c r="AV21" s="102"/>
      <c r="AW21" s="103"/>
      <c r="AX21" s="104">
        <f>IF(Q21=0,"",IF(AW21=0,"",(AW21/Q21)))</f>
        <v>0</v>
      </c>
      <c r="AY21" s="103"/>
      <c r="AZ21" s="105" t="str">
        <f>IFERROR(AY21/AW21,"-")</f>
        <v>-</v>
      </c>
      <c r="BA21" s="106"/>
      <c r="BB21" s="107" t="str">
        <f>IFERROR(BA21/AW21,"-")</f>
        <v>-</v>
      </c>
      <c r="BC21" s="108"/>
      <c r="BD21" s="108"/>
      <c r="BE21" s="108"/>
      <c r="BF21" s="109">
        <v>1</v>
      </c>
      <c r="BG21" s="110">
        <f>IF(Q21=0,"",IF(BF21=0,"",(BF21/Q21)))</f>
        <v>1</v>
      </c>
      <c r="BH21" s="109"/>
      <c r="BI21" s="111">
        <f>IFERROR(BH21/BF21,"-")</f>
        <v>0</v>
      </c>
      <c r="BJ21" s="112"/>
      <c r="BK21" s="113">
        <f>IFERROR(BJ21/BF21,"-")</f>
        <v>0</v>
      </c>
      <c r="BL21" s="114"/>
      <c r="BM21" s="114"/>
      <c r="BN21" s="114"/>
      <c r="BO21" s="116"/>
      <c r="BP21" s="117">
        <f>IF(Q21=0,"",IF(BO21=0,"",(BO21/Q21)))</f>
        <v>0</v>
      </c>
      <c r="BQ21" s="118"/>
      <c r="BR21" s="119" t="str">
        <f>IFERROR(BQ21/BO21,"-")</f>
        <v>-</v>
      </c>
      <c r="BS21" s="120"/>
      <c r="BT21" s="121" t="str">
        <f>IFERROR(BS21/BO21,"-")</f>
        <v>-</v>
      </c>
      <c r="BU21" s="122"/>
      <c r="BV21" s="122"/>
      <c r="BW21" s="122"/>
      <c r="BX21" s="123"/>
      <c r="BY21" s="124">
        <f>IF(Q21=0,"",IF(BX21=0,"",(BX21/Q21)))</f>
        <v>0</v>
      </c>
      <c r="BZ21" s="125"/>
      <c r="CA21" s="126" t="str">
        <f>IFERROR(BZ21/BX21,"-")</f>
        <v>-</v>
      </c>
      <c r="CB21" s="127"/>
      <c r="CC21" s="128" t="str">
        <f>IFERROR(CB21/BX21,"-")</f>
        <v>-</v>
      </c>
      <c r="CD21" s="129"/>
      <c r="CE21" s="129"/>
      <c r="CF21" s="129"/>
      <c r="CG21" s="130"/>
      <c r="CH21" s="131">
        <f>IF(Q21=0,"",IF(CG21=0,"",(CG21/Q21)))</f>
        <v>0</v>
      </c>
      <c r="CI21" s="132"/>
      <c r="CJ21" s="133" t="str">
        <f>IFERROR(CI21/CG21,"-")</f>
        <v>-</v>
      </c>
      <c r="CK21" s="134"/>
      <c r="CL21" s="135" t="str">
        <f>IFERROR(CK21/CG21,"-")</f>
        <v>-</v>
      </c>
      <c r="CM21" s="136"/>
      <c r="CN21" s="136"/>
      <c r="CO21" s="136"/>
      <c r="CP21" s="137">
        <v>0</v>
      </c>
      <c r="CQ21" s="138">
        <v>0</v>
      </c>
      <c r="CR21" s="138"/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/>
      <c r="B22" s="184" t="s">
        <v>108</v>
      </c>
      <c r="C22" s="184" t="s">
        <v>58</v>
      </c>
      <c r="D22" s="184"/>
      <c r="E22" s="184" t="s">
        <v>109</v>
      </c>
      <c r="F22" s="184" t="s">
        <v>110</v>
      </c>
      <c r="G22" s="184" t="s">
        <v>61</v>
      </c>
      <c r="H22" s="87"/>
      <c r="I22" s="87" t="s">
        <v>106</v>
      </c>
      <c r="J22" s="87" t="s">
        <v>111</v>
      </c>
      <c r="K22" s="176"/>
      <c r="L22" s="79">
        <v>9</v>
      </c>
      <c r="M22" s="79">
        <v>0</v>
      </c>
      <c r="N22" s="79">
        <v>31</v>
      </c>
      <c r="O22" s="88">
        <v>4</v>
      </c>
      <c r="P22" s="89">
        <v>0</v>
      </c>
      <c r="Q22" s="90">
        <f>O22+P22</f>
        <v>4</v>
      </c>
      <c r="R22" s="80">
        <f>IFERROR(Q22/N22,"-")</f>
        <v>0.12903225806452</v>
      </c>
      <c r="S22" s="79">
        <v>1</v>
      </c>
      <c r="T22" s="79">
        <v>0</v>
      </c>
      <c r="U22" s="80">
        <f>IFERROR(T22/(Q22),"-")</f>
        <v>0</v>
      </c>
      <c r="V22" s="81"/>
      <c r="W22" s="82">
        <v>0</v>
      </c>
      <c r="X22" s="80">
        <f>IF(Q22=0,"-",W22/Q22)</f>
        <v>0</v>
      </c>
      <c r="Y22" s="181">
        <v>0</v>
      </c>
      <c r="Z22" s="182">
        <f>IFERROR(Y22/Q22,"-")</f>
        <v>0</v>
      </c>
      <c r="AA22" s="182" t="str">
        <f>IFERROR(Y22/W22,"-")</f>
        <v>-</v>
      </c>
      <c r="AB22" s="176"/>
      <c r="AC22" s="83"/>
      <c r="AD22" s="77"/>
      <c r="AE22" s="91"/>
      <c r="AF22" s="92">
        <f>IF(Q22=0,"",IF(AE22=0,"",(AE22/Q22)))</f>
        <v>0</v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/>
      <c r="AO22" s="98">
        <f>IF(Q22=0,"",IF(AN22=0,"",(AN22/Q22)))</f>
        <v>0</v>
      </c>
      <c r="AP22" s="97"/>
      <c r="AQ22" s="99" t="str">
        <f>IFERROR(AP22/AN22,"-")</f>
        <v>-</v>
      </c>
      <c r="AR22" s="100"/>
      <c r="AS22" s="101" t="str">
        <f>IFERROR(AR22/AN22,"-")</f>
        <v>-</v>
      </c>
      <c r="AT22" s="102"/>
      <c r="AU22" s="102"/>
      <c r="AV22" s="102"/>
      <c r="AW22" s="103"/>
      <c r="AX22" s="104">
        <f>IF(Q22=0,"",IF(AW22=0,"",(AW22/Q22)))</f>
        <v>0</v>
      </c>
      <c r="AY22" s="103"/>
      <c r="AZ22" s="105" t="str">
        <f>IFERROR(AY22/AW22,"-")</f>
        <v>-</v>
      </c>
      <c r="BA22" s="106"/>
      <c r="BB22" s="107" t="str">
        <f>IFERROR(BA22/AW22,"-")</f>
        <v>-</v>
      </c>
      <c r="BC22" s="108"/>
      <c r="BD22" s="108"/>
      <c r="BE22" s="108"/>
      <c r="BF22" s="109"/>
      <c r="BG22" s="110">
        <f>IF(Q22=0,"",IF(BF22=0,"",(BF22/Q22)))</f>
        <v>0</v>
      </c>
      <c r="BH22" s="109"/>
      <c r="BI22" s="111" t="str">
        <f>IFERROR(BH22/BF22,"-")</f>
        <v>-</v>
      </c>
      <c r="BJ22" s="112"/>
      <c r="BK22" s="113" t="str">
        <f>IFERROR(BJ22/BF22,"-")</f>
        <v>-</v>
      </c>
      <c r="BL22" s="114"/>
      <c r="BM22" s="114"/>
      <c r="BN22" s="114"/>
      <c r="BO22" s="116">
        <v>3</v>
      </c>
      <c r="BP22" s="117">
        <f>IF(Q22=0,"",IF(BO22=0,"",(BO22/Q22)))</f>
        <v>0.75</v>
      </c>
      <c r="BQ22" s="118"/>
      <c r="BR22" s="119">
        <f>IFERROR(BQ22/BO22,"-")</f>
        <v>0</v>
      </c>
      <c r="BS22" s="120"/>
      <c r="BT22" s="121">
        <f>IFERROR(BS22/BO22,"-")</f>
        <v>0</v>
      </c>
      <c r="BU22" s="122"/>
      <c r="BV22" s="122"/>
      <c r="BW22" s="122"/>
      <c r="BX22" s="123">
        <v>1</v>
      </c>
      <c r="BY22" s="124">
        <f>IF(Q22=0,"",IF(BX22=0,"",(BX22/Q22)))</f>
        <v>0.25</v>
      </c>
      <c r="BZ22" s="125"/>
      <c r="CA22" s="126">
        <f>IFERROR(BZ22/BX22,"-")</f>
        <v>0</v>
      </c>
      <c r="CB22" s="127"/>
      <c r="CC22" s="128">
        <f>IFERROR(CB22/BX22,"-")</f>
        <v>0</v>
      </c>
      <c r="CD22" s="129"/>
      <c r="CE22" s="129"/>
      <c r="CF22" s="129"/>
      <c r="CG22" s="130"/>
      <c r="CH22" s="131">
        <f>IF(Q22=0,"",IF(CG22=0,"",(CG22/Q22)))</f>
        <v>0</v>
      </c>
      <c r="CI22" s="132"/>
      <c r="CJ22" s="133" t="str">
        <f>IFERROR(CI22/CG22,"-")</f>
        <v>-</v>
      </c>
      <c r="CK22" s="134"/>
      <c r="CL22" s="135" t="str">
        <f>IFERROR(CK22/CG22,"-")</f>
        <v>-</v>
      </c>
      <c r="CM22" s="136"/>
      <c r="CN22" s="136"/>
      <c r="CO22" s="136"/>
      <c r="CP22" s="137">
        <v>0</v>
      </c>
      <c r="CQ22" s="138">
        <v>0</v>
      </c>
      <c r="CR22" s="138"/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/>
      <c r="B23" s="184" t="s">
        <v>112</v>
      </c>
      <c r="C23" s="184" t="s">
        <v>58</v>
      </c>
      <c r="D23" s="184"/>
      <c r="E23" s="184" t="s">
        <v>89</v>
      </c>
      <c r="F23" s="184" t="s">
        <v>89</v>
      </c>
      <c r="G23" s="184" t="s">
        <v>66</v>
      </c>
      <c r="H23" s="87"/>
      <c r="I23" s="87"/>
      <c r="J23" s="87"/>
      <c r="K23" s="176"/>
      <c r="L23" s="79">
        <v>34</v>
      </c>
      <c r="M23" s="79">
        <v>25</v>
      </c>
      <c r="N23" s="79">
        <v>23</v>
      </c>
      <c r="O23" s="88">
        <v>6</v>
      </c>
      <c r="P23" s="89">
        <v>1</v>
      </c>
      <c r="Q23" s="90">
        <f>O23+P23</f>
        <v>7</v>
      </c>
      <c r="R23" s="80">
        <f>IFERROR(Q23/N23,"-")</f>
        <v>0.30434782608696</v>
      </c>
      <c r="S23" s="79">
        <v>1</v>
      </c>
      <c r="T23" s="79">
        <v>0</v>
      </c>
      <c r="U23" s="80">
        <f>IFERROR(T23/(Q23),"-")</f>
        <v>0</v>
      </c>
      <c r="V23" s="81"/>
      <c r="W23" s="82">
        <v>1</v>
      </c>
      <c r="X23" s="80">
        <f>IF(Q23=0,"-",W23/Q23)</f>
        <v>0.14285714285714</v>
      </c>
      <c r="Y23" s="181">
        <v>5000</v>
      </c>
      <c r="Z23" s="182">
        <f>IFERROR(Y23/Q23,"-")</f>
        <v>714.28571428571</v>
      </c>
      <c r="AA23" s="182">
        <f>IFERROR(Y23/W23,"-")</f>
        <v>5000</v>
      </c>
      <c r="AB23" s="176"/>
      <c r="AC23" s="83"/>
      <c r="AD23" s="77"/>
      <c r="AE23" s="91"/>
      <c r="AF23" s="92">
        <f>IF(Q23=0,"",IF(AE23=0,"",(AE23/Q23)))</f>
        <v>0</v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/>
      <c r="AO23" s="98">
        <f>IF(Q23=0,"",IF(AN23=0,"",(AN23/Q23)))</f>
        <v>0</v>
      </c>
      <c r="AP23" s="97"/>
      <c r="AQ23" s="99" t="str">
        <f>IFERROR(AP23/AN23,"-")</f>
        <v>-</v>
      </c>
      <c r="AR23" s="100"/>
      <c r="AS23" s="101" t="str">
        <f>IFERROR(AR23/AN23,"-")</f>
        <v>-</v>
      </c>
      <c r="AT23" s="102"/>
      <c r="AU23" s="102"/>
      <c r="AV23" s="102"/>
      <c r="AW23" s="103">
        <v>1</v>
      </c>
      <c r="AX23" s="104">
        <f>IF(Q23=0,"",IF(AW23=0,"",(AW23/Q23)))</f>
        <v>0.14285714285714</v>
      </c>
      <c r="AY23" s="103"/>
      <c r="AZ23" s="105">
        <f>IFERROR(AY23/AW23,"-")</f>
        <v>0</v>
      </c>
      <c r="BA23" s="106"/>
      <c r="BB23" s="107">
        <f>IFERROR(BA23/AW23,"-")</f>
        <v>0</v>
      </c>
      <c r="BC23" s="108"/>
      <c r="BD23" s="108"/>
      <c r="BE23" s="108"/>
      <c r="BF23" s="109"/>
      <c r="BG23" s="110">
        <f>IF(Q23=0,"",IF(BF23=0,"",(BF23/Q23)))</f>
        <v>0</v>
      </c>
      <c r="BH23" s="109"/>
      <c r="BI23" s="111" t="str">
        <f>IFERROR(BH23/BF23,"-")</f>
        <v>-</v>
      </c>
      <c r="BJ23" s="112"/>
      <c r="BK23" s="113" t="str">
        <f>IFERROR(BJ23/BF23,"-")</f>
        <v>-</v>
      </c>
      <c r="BL23" s="114"/>
      <c r="BM23" s="114"/>
      <c r="BN23" s="114"/>
      <c r="BO23" s="116">
        <v>1</v>
      </c>
      <c r="BP23" s="117">
        <f>IF(Q23=0,"",IF(BO23=0,"",(BO23/Q23)))</f>
        <v>0.14285714285714</v>
      </c>
      <c r="BQ23" s="118"/>
      <c r="BR23" s="119">
        <f>IFERROR(BQ23/BO23,"-")</f>
        <v>0</v>
      </c>
      <c r="BS23" s="120"/>
      <c r="BT23" s="121">
        <f>IFERROR(BS23/BO23,"-")</f>
        <v>0</v>
      </c>
      <c r="BU23" s="122"/>
      <c r="BV23" s="122"/>
      <c r="BW23" s="122"/>
      <c r="BX23" s="123">
        <v>3</v>
      </c>
      <c r="BY23" s="124">
        <f>IF(Q23=0,"",IF(BX23=0,"",(BX23/Q23)))</f>
        <v>0.42857142857143</v>
      </c>
      <c r="BZ23" s="125">
        <v>1</v>
      </c>
      <c r="CA23" s="126">
        <f>IFERROR(BZ23/BX23,"-")</f>
        <v>0.33333333333333</v>
      </c>
      <c r="CB23" s="127">
        <v>5000</v>
      </c>
      <c r="CC23" s="128">
        <f>IFERROR(CB23/BX23,"-")</f>
        <v>1666.6666666667</v>
      </c>
      <c r="CD23" s="129">
        <v>1</v>
      </c>
      <c r="CE23" s="129"/>
      <c r="CF23" s="129"/>
      <c r="CG23" s="130">
        <v>2</v>
      </c>
      <c r="CH23" s="131">
        <f>IF(Q23=0,"",IF(CG23=0,"",(CG23/Q23)))</f>
        <v>0.28571428571429</v>
      </c>
      <c r="CI23" s="132"/>
      <c r="CJ23" s="133">
        <f>IFERROR(CI23/CG23,"-")</f>
        <v>0</v>
      </c>
      <c r="CK23" s="134"/>
      <c r="CL23" s="135">
        <f>IFERROR(CK23/CG23,"-")</f>
        <v>0</v>
      </c>
      <c r="CM23" s="136"/>
      <c r="CN23" s="136"/>
      <c r="CO23" s="136"/>
      <c r="CP23" s="137">
        <v>1</v>
      </c>
      <c r="CQ23" s="138">
        <v>5000</v>
      </c>
      <c r="CR23" s="138">
        <v>5000</v>
      </c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30"/>
      <c r="B24" s="84"/>
      <c r="C24" s="84"/>
      <c r="D24" s="85"/>
      <c r="E24" s="85"/>
      <c r="F24" s="85"/>
      <c r="G24" s="86"/>
      <c r="H24" s="87"/>
      <c r="I24" s="87"/>
      <c r="J24" s="87"/>
      <c r="K24" s="177"/>
      <c r="L24" s="34"/>
      <c r="M24" s="34"/>
      <c r="N24" s="31"/>
      <c r="O24" s="23"/>
      <c r="P24" s="23"/>
      <c r="Q24" s="23"/>
      <c r="R24" s="32"/>
      <c r="S24" s="32"/>
      <c r="T24" s="23"/>
      <c r="U24" s="32"/>
      <c r="V24" s="25"/>
      <c r="W24" s="25"/>
      <c r="X24" s="25"/>
      <c r="Y24" s="183"/>
      <c r="Z24" s="183"/>
      <c r="AA24" s="183"/>
      <c r="AB24" s="183"/>
      <c r="AC24" s="33"/>
      <c r="AD24" s="57"/>
      <c r="AE24" s="61"/>
      <c r="AF24" s="62"/>
      <c r="AG24" s="61"/>
      <c r="AH24" s="65"/>
      <c r="AI24" s="66"/>
      <c r="AJ24" s="67"/>
      <c r="AK24" s="68"/>
      <c r="AL24" s="68"/>
      <c r="AM24" s="68"/>
      <c r="AN24" s="61"/>
      <c r="AO24" s="62"/>
      <c r="AP24" s="61"/>
      <c r="AQ24" s="65"/>
      <c r="AR24" s="66"/>
      <c r="AS24" s="67"/>
      <c r="AT24" s="68"/>
      <c r="AU24" s="68"/>
      <c r="AV24" s="68"/>
      <c r="AW24" s="61"/>
      <c r="AX24" s="62"/>
      <c r="AY24" s="61"/>
      <c r="AZ24" s="65"/>
      <c r="BA24" s="66"/>
      <c r="BB24" s="67"/>
      <c r="BC24" s="68"/>
      <c r="BD24" s="68"/>
      <c r="BE24" s="68"/>
      <c r="BF24" s="61"/>
      <c r="BG24" s="62"/>
      <c r="BH24" s="61"/>
      <c r="BI24" s="65"/>
      <c r="BJ24" s="66"/>
      <c r="BK24" s="67"/>
      <c r="BL24" s="68"/>
      <c r="BM24" s="68"/>
      <c r="BN24" s="68"/>
      <c r="BO24" s="63"/>
      <c r="BP24" s="64"/>
      <c r="BQ24" s="61"/>
      <c r="BR24" s="65"/>
      <c r="BS24" s="66"/>
      <c r="BT24" s="67"/>
      <c r="BU24" s="68"/>
      <c r="BV24" s="68"/>
      <c r="BW24" s="68"/>
      <c r="BX24" s="63"/>
      <c r="BY24" s="64"/>
      <c r="BZ24" s="61"/>
      <c r="CA24" s="65"/>
      <c r="CB24" s="66"/>
      <c r="CC24" s="67"/>
      <c r="CD24" s="68"/>
      <c r="CE24" s="68"/>
      <c r="CF24" s="68"/>
      <c r="CG24" s="63"/>
      <c r="CH24" s="64"/>
      <c r="CI24" s="61"/>
      <c r="CJ24" s="65"/>
      <c r="CK24" s="66"/>
      <c r="CL24" s="67"/>
      <c r="CM24" s="68"/>
      <c r="CN24" s="68"/>
      <c r="CO24" s="68"/>
      <c r="CP24" s="69"/>
      <c r="CQ24" s="66"/>
      <c r="CR24" s="66"/>
      <c r="CS24" s="66"/>
      <c r="CT24" s="70"/>
    </row>
    <row r="25" spans="1:99">
      <c r="A25" s="30"/>
      <c r="B25" s="37"/>
      <c r="C25" s="37"/>
      <c r="D25" s="21"/>
      <c r="E25" s="21"/>
      <c r="F25" s="21"/>
      <c r="G25" s="22"/>
      <c r="H25" s="36"/>
      <c r="I25" s="36"/>
      <c r="J25" s="73"/>
      <c r="K25" s="178"/>
      <c r="L25" s="34"/>
      <c r="M25" s="34"/>
      <c r="N25" s="31"/>
      <c r="O25" s="23"/>
      <c r="P25" s="23"/>
      <c r="Q25" s="23"/>
      <c r="R25" s="32"/>
      <c r="S25" s="32"/>
      <c r="T25" s="23"/>
      <c r="U25" s="32"/>
      <c r="V25" s="25"/>
      <c r="W25" s="25"/>
      <c r="X25" s="25"/>
      <c r="Y25" s="183"/>
      <c r="Z25" s="183"/>
      <c r="AA25" s="183"/>
      <c r="AB25" s="183"/>
      <c r="AC25" s="33"/>
      <c r="AD25" s="59"/>
      <c r="AE25" s="61"/>
      <c r="AF25" s="62"/>
      <c r="AG25" s="61"/>
      <c r="AH25" s="65"/>
      <c r="AI25" s="66"/>
      <c r="AJ25" s="67"/>
      <c r="AK25" s="68"/>
      <c r="AL25" s="68"/>
      <c r="AM25" s="68"/>
      <c r="AN25" s="61"/>
      <c r="AO25" s="62"/>
      <c r="AP25" s="61"/>
      <c r="AQ25" s="65"/>
      <c r="AR25" s="66"/>
      <c r="AS25" s="67"/>
      <c r="AT25" s="68"/>
      <c r="AU25" s="68"/>
      <c r="AV25" s="68"/>
      <c r="AW25" s="61"/>
      <c r="AX25" s="62"/>
      <c r="AY25" s="61"/>
      <c r="AZ25" s="65"/>
      <c r="BA25" s="66"/>
      <c r="BB25" s="67"/>
      <c r="BC25" s="68"/>
      <c r="BD25" s="68"/>
      <c r="BE25" s="68"/>
      <c r="BF25" s="61"/>
      <c r="BG25" s="62"/>
      <c r="BH25" s="61"/>
      <c r="BI25" s="65"/>
      <c r="BJ25" s="66"/>
      <c r="BK25" s="67"/>
      <c r="BL25" s="68"/>
      <c r="BM25" s="68"/>
      <c r="BN25" s="68"/>
      <c r="BO25" s="63"/>
      <c r="BP25" s="64"/>
      <c r="BQ25" s="61"/>
      <c r="BR25" s="65"/>
      <c r="BS25" s="66"/>
      <c r="BT25" s="67"/>
      <c r="BU25" s="68"/>
      <c r="BV25" s="68"/>
      <c r="BW25" s="68"/>
      <c r="BX25" s="63"/>
      <c r="BY25" s="64"/>
      <c r="BZ25" s="61"/>
      <c r="CA25" s="65"/>
      <c r="CB25" s="66"/>
      <c r="CC25" s="67"/>
      <c r="CD25" s="68"/>
      <c r="CE25" s="68"/>
      <c r="CF25" s="68"/>
      <c r="CG25" s="63"/>
      <c r="CH25" s="64"/>
      <c r="CI25" s="61"/>
      <c r="CJ25" s="65"/>
      <c r="CK25" s="66"/>
      <c r="CL25" s="67"/>
      <c r="CM25" s="68"/>
      <c r="CN25" s="68"/>
      <c r="CO25" s="68"/>
      <c r="CP25" s="69"/>
      <c r="CQ25" s="66"/>
      <c r="CR25" s="66"/>
      <c r="CS25" s="66"/>
      <c r="CT25" s="70"/>
    </row>
    <row r="26" spans="1:99">
      <c r="A26" s="19">
        <f>AC26</f>
        <v>2.2504587155963</v>
      </c>
      <c r="B26" s="39"/>
      <c r="C26" s="39"/>
      <c r="D26" s="39"/>
      <c r="E26" s="39"/>
      <c r="F26" s="39"/>
      <c r="G26" s="39"/>
      <c r="H26" s="40" t="s">
        <v>113</v>
      </c>
      <c r="I26" s="40"/>
      <c r="J26" s="40"/>
      <c r="K26" s="179">
        <f>SUM(K6:K25)</f>
        <v>1090000</v>
      </c>
      <c r="L26" s="41">
        <f>SUM(L6:L25)</f>
        <v>808</v>
      </c>
      <c r="M26" s="41">
        <f>SUM(M6:M25)</f>
        <v>304</v>
      </c>
      <c r="N26" s="41">
        <f>SUM(N6:N25)</f>
        <v>1126</v>
      </c>
      <c r="O26" s="41">
        <f>SUM(O6:O25)</f>
        <v>115</v>
      </c>
      <c r="P26" s="41">
        <f>SUM(P6:P25)</f>
        <v>2</v>
      </c>
      <c r="Q26" s="41">
        <f>SUM(Q6:Q25)</f>
        <v>117</v>
      </c>
      <c r="R26" s="42">
        <f>IFERROR(Q26/N26,"-")</f>
        <v>0.10390763765542</v>
      </c>
      <c r="S26" s="76">
        <f>SUM(S6:S25)</f>
        <v>10</v>
      </c>
      <c r="T26" s="76">
        <f>SUM(T6:T25)</f>
        <v>24</v>
      </c>
      <c r="U26" s="42">
        <f>IFERROR(S26/Q26,"-")</f>
        <v>0.085470085470085</v>
      </c>
      <c r="V26" s="43">
        <f>IFERROR(K26/Q26,"-")</f>
        <v>9316.2393162393</v>
      </c>
      <c r="W26" s="44">
        <f>SUM(W6:W25)</f>
        <v>14</v>
      </c>
      <c r="X26" s="42">
        <f>IFERROR(W26/Q26,"-")</f>
        <v>0.11965811965812</v>
      </c>
      <c r="Y26" s="179">
        <f>SUM(Y6:Y25)</f>
        <v>2453000</v>
      </c>
      <c r="Z26" s="179">
        <f>IFERROR(Y26/Q26,"-")</f>
        <v>20965.811965812</v>
      </c>
      <c r="AA26" s="179">
        <f>IFERROR(Y26/W26,"-")</f>
        <v>175214.28571429</v>
      </c>
      <c r="AB26" s="179">
        <f>Y26-K26</f>
        <v>1363000</v>
      </c>
      <c r="AC26" s="45">
        <f>Y26/K26</f>
        <v>2.2504587155963</v>
      </c>
      <c r="AD26" s="58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  <c r="BM26" s="60"/>
      <c r="BN26" s="60"/>
      <c r="BO26" s="60"/>
      <c r="BP26" s="60"/>
      <c r="BQ26" s="60"/>
      <c r="BR26" s="60"/>
      <c r="BS26" s="60"/>
      <c r="BT26" s="60"/>
      <c r="BU26" s="60"/>
      <c r="BV26" s="60"/>
      <c r="BW26" s="60"/>
      <c r="BX26" s="60"/>
      <c r="BY26" s="60"/>
      <c r="BZ26" s="60"/>
      <c r="CA26" s="60"/>
      <c r="CB26" s="60"/>
      <c r="CC26" s="60"/>
      <c r="CD26" s="60"/>
      <c r="CE26" s="60"/>
      <c r="CF26" s="60"/>
      <c r="CG26" s="60"/>
      <c r="CH26" s="60"/>
      <c r="CI26" s="60"/>
      <c r="CJ26" s="60"/>
      <c r="CK26" s="60"/>
      <c r="CL26" s="60"/>
      <c r="CM26" s="60"/>
      <c r="CN26" s="60"/>
      <c r="CO26" s="60"/>
      <c r="CP26" s="60"/>
      <c r="CQ26" s="60"/>
      <c r="CR26" s="60"/>
      <c r="CS26" s="60"/>
      <c r="CT26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4"/>
    <mergeCell ref="K10:K14"/>
    <mergeCell ref="V10:V14"/>
    <mergeCell ref="AB10:AB14"/>
    <mergeCell ref="AC10:AC14"/>
    <mergeCell ref="A15:A20"/>
    <mergeCell ref="K15:K20"/>
    <mergeCell ref="V15:V20"/>
    <mergeCell ref="AB15:AB20"/>
    <mergeCell ref="AC15:AC20"/>
    <mergeCell ref="A21:A23"/>
    <mergeCell ref="K21:K23"/>
    <mergeCell ref="V21:V23"/>
    <mergeCell ref="AB21:AB23"/>
    <mergeCell ref="AC21:AC23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1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30.625" customWidth="true" style="72"/>
    <col min="5" max="5" width="8.25" customWidth="true" style="72"/>
    <col min="6" max="6" width="33.5" customWidth="true" style="72"/>
    <col min="7" max="7" width="12.25" customWidth="true" style="72"/>
    <col min="8" max="8" width="10.875" customWidth="true" style="72"/>
    <col min="9" max="9" width="10.875" customWidth="true" style="72"/>
    <col min="10" max="10" width="10.875" customWidth="true" style="72"/>
    <col min="11" max="11" width="10.375" customWidth="true" style="72"/>
    <col min="12" max="12" width="10.375" customWidth="true" style="72"/>
    <col min="13" max="13" width="10.375" customWidth="true" style="72"/>
    <col min="14" max="14" width="10.375" customWidth="true" style="72"/>
    <col min="15" max="15" width="7.375" customWidth="true" style="72"/>
    <col min="16" max="16" width="9" customWidth="true" style="72"/>
    <col min="17" max="17" width="9" customWidth="true" style="72"/>
    <col min="18" max="18" width="6.75" customWidth="true" style="72"/>
    <col min="19" max="19" width="7.875" customWidth="true" style="72"/>
    <col min="20" max="20" width="10" customWidth="true" style="72"/>
    <col min="21" max="21" width="9" customWidth="true" style="72"/>
    <col min="22" max="22" width="9" customWidth="true" style="72"/>
    <col min="23" max="23" width="12.375" customWidth="true" style="72"/>
    <col min="24" max="24" width="9" customWidth="true" style="72"/>
    <col min="25" max="25" width="9" customWidth="true" style="72"/>
    <col min="26" max="26" width="9" customWidth="true" style="72"/>
    <col min="27" max="27" width="9" customWidth="true" style="72"/>
    <col min="28" max="28" width="9" customWidth="true" style="72"/>
    <col min="29" max="29" width="9" customWidth="true" style="72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</cols>
  <sheetData>
    <row r="2" spans="1:95" customHeight="1" ht="13.5">
      <c r="A2" s="24" t="s">
        <v>0</v>
      </c>
      <c r="B2" s="27" t="s">
        <v>1</v>
      </c>
      <c r="C2" s="27"/>
      <c r="F2" s="75"/>
      <c r="G2" s="75"/>
      <c r="H2" s="75"/>
      <c r="I2" s="75"/>
      <c r="J2" s="75"/>
      <c r="K2" s="55"/>
      <c r="L2" s="55" t="s">
        <v>2</v>
      </c>
      <c r="M2" s="55"/>
      <c r="N2" s="55"/>
      <c r="O2" s="55" t="s">
        <v>3</v>
      </c>
      <c r="P2" s="55"/>
      <c r="Q2" s="55"/>
      <c r="R2" s="55"/>
      <c r="S2" s="55"/>
      <c r="T2" s="55"/>
      <c r="U2" s="55"/>
      <c r="V2" s="55"/>
      <c r="W2" s="55"/>
      <c r="X2" s="55"/>
      <c r="Y2" s="55"/>
      <c r="Z2" s="151" t="s">
        <v>4</v>
      </c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2" t="s">
        <v>5</v>
      </c>
      <c r="CL2" s="154" t="s">
        <v>6</v>
      </c>
      <c r="CM2" s="142" t="s">
        <v>7</v>
      </c>
      <c r="CN2" s="143"/>
      <c r="CO2" s="144"/>
    </row>
    <row r="3" spans="1:95" customHeight="1" ht="14.25">
      <c r="A3" s="27" t="s">
        <v>114</v>
      </c>
      <c r="B3" s="38"/>
      <c r="C3" s="38"/>
      <c r="D3" s="38"/>
      <c r="E3" s="38"/>
      <c r="F3" s="71"/>
      <c r="G3" s="55"/>
      <c r="H3" s="55"/>
      <c r="I3" s="140" t="s">
        <v>9</v>
      </c>
      <c r="J3" s="141"/>
      <c r="K3" s="27"/>
      <c r="L3" s="27"/>
      <c r="M3" s="27"/>
      <c r="N3" s="27"/>
      <c r="O3" s="27"/>
      <c r="P3" s="27"/>
      <c r="Q3" s="27"/>
      <c r="R3" s="27"/>
      <c r="S3" s="27"/>
      <c r="T3" s="27"/>
      <c r="U3" s="55"/>
      <c r="V3" s="55"/>
      <c r="W3" s="55"/>
      <c r="X3" s="55"/>
      <c r="Y3" s="55"/>
      <c r="Z3" s="145" t="s">
        <v>10</v>
      </c>
      <c r="AA3" s="146"/>
      <c r="AB3" s="146"/>
      <c r="AC3" s="146"/>
      <c r="AD3" s="146"/>
      <c r="AE3" s="146"/>
      <c r="AF3" s="146"/>
      <c r="AG3" s="146"/>
      <c r="AH3" s="146"/>
      <c r="AI3" s="157" t="s">
        <v>11</v>
      </c>
      <c r="AJ3" s="158"/>
      <c r="AK3" s="158"/>
      <c r="AL3" s="158"/>
      <c r="AM3" s="158"/>
      <c r="AN3" s="158"/>
      <c r="AO3" s="158"/>
      <c r="AP3" s="158"/>
      <c r="AQ3" s="159"/>
      <c r="AR3" s="160" t="s">
        <v>12</v>
      </c>
      <c r="AS3" s="161"/>
      <c r="AT3" s="161"/>
      <c r="AU3" s="161"/>
      <c r="AV3" s="161"/>
      <c r="AW3" s="161"/>
      <c r="AX3" s="161"/>
      <c r="AY3" s="161"/>
      <c r="AZ3" s="162"/>
      <c r="BA3" s="163" t="s">
        <v>13</v>
      </c>
      <c r="BB3" s="164"/>
      <c r="BC3" s="164"/>
      <c r="BD3" s="164"/>
      <c r="BE3" s="164"/>
      <c r="BF3" s="164"/>
      <c r="BG3" s="164"/>
      <c r="BH3" s="164"/>
      <c r="BI3" s="165"/>
      <c r="BJ3" s="166" t="s">
        <v>14</v>
      </c>
      <c r="BK3" s="167"/>
      <c r="BL3" s="167"/>
      <c r="BM3" s="167"/>
      <c r="BN3" s="167"/>
      <c r="BO3" s="167"/>
      <c r="BP3" s="167"/>
      <c r="BQ3" s="167"/>
      <c r="BR3" s="168"/>
      <c r="BS3" s="169" t="s">
        <v>15</v>
      </c>
      <c r="BT3" s="170"/>
      <c r="BU3" s="170"/>
      <c r="BV3" s="170"/>
      <c r="BW3" s="170"/>
      <c r="BX3" s="170"/>
      <c r="BY3" s="170"/>
      <c r="BZ3" s="170"/>
      <c r="CA3" s="171"/>
      <c r="CB3" s="172" t="s">
        <v>16</v>
      </c>
      <c r="CC3" s="173"/>
      <c r="CD3" s="173"/>
      <c r="CE3" s="173"/>
      <c r="CF3" s="173"/>
      <c r="CG3" s="173"/>
      <c r="CH3" s="173"/>
      <c r="CI3" s="173"/>
      <c r="CJ3" s="174"/>
      <c r="CK3" s="152"/>
      <c r="CL3" s="155"/>
      <c r="CM3" s="147" t="s">
        <v>17</v>
      </c>
      <c r="CN3" s="148"/>
      <c r="CO3" s="149" t="s">
        <v>18</v>
      </c>
    </row>
    <row r="4" spans="1:95">
      <c r="A4" s="26"/>
      <c r="B4" s="7" t="s">
        <v>19</v>
      </c>
      <c r="C4" s="7" t="s">
        <v>20</v>
      </c>
      <c r="D4" s="7" t="s">
        <v>115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6"/>
      <c r="Z4" s="46" t="s">
        <v>47</v>
      </c>
      <c r="AA4" s="46" t="s">
        <v>48</v>
      </c>
      <c r="AB4" s="46" t="s">
        <v>49</v>
      </c>
      <c r="AC4" s="46" t="s">
        <v>41</v>
      </c>
      <c r="AD4" s="46" t="s">
        <v>50</v>
      </c>
      <c r="AE4" s="46" t="s">
        <v>51</v>
      </c>
      <c r="AF4" s="46" t="s">
        <v>52</v>
      </c>
      <c r="AG4" s="46" t="s">
        <v>53</v>
      </c>
      <c r="AH4" s="46" t="s">
        <v>54</v>
      </c>
      <c r="AI4" s="47" t="s">
        <v>47</v>
      </c>
      <c r="AJ4" s="47" t="s">
        <v>48</v>
      </c>
      <c r="AK4" s="47" t="s">
        <v>49</v>
      </c>
      <c r="AL4" s="47" t="s">
        <v>41</v>
      </c>
      <c r="AM4" s="47" t="s">
        <v>50</v>
      </c>
      <c r="AN4" s="47" t="s">
        <v>51</v>
      </c>
      <c r="AO4" s="47" t="s">
        <v>52</v>
      </c>
      <c r="AP4" s="47" t="s">
        <v>53</v>
      </c>
      <c r="AQ4" s="47" t="s">
        <v>54</v>
      </c>
      <c r="AR4" s="48" t="s">
        <v>47</v>
      </c>
      <c r="AS4" s="48" t="s">
        <v>48</v>
      </c>
      <c r="AT4" s="48" t="s">
        <v>49</v>
      </c>
      <c r="AU4" s="48" t="s">
        <v>41</v>
      </c>
      <c r="AV4" s="48" t="s">
        <v>50</v>
      </c>
      <c r="AW4" s="48" t="s">
        <v>51</v>
      </c>
      <c r="AX4" s="48" t="s">
        <v>52</v>
      </c>
      <c r="AY4" s="48" t="s">
        <v>53</v>
      </c>
      <c r="AZ4" s="48" t="s">
        <v>54</v>
      </c>
      <c r="BA4" s="49" t="s">
        <v>47</v>
      </c>
      <c r="BB4" s="49" t="s">
        <v>48</v>
      </c>
      <c r="BC4" s="49" t="s">
        <v>49</v>
      </c>
      <c r="BD4" s="49" t="s">
        <v>41</v>
      </c>
      <c r="BE4" s="49" t="s">
        <v>50</v>
      </c>
      <c r="BF4" s="49" t="s">
        <v>51</v>
      </c>
      <c r="BG4" s="49" t="s">
        <v>52</v>
      </c>
      <c r="BH4" s="49" t="s">
        <v>53</v>
      </c>
      <c r="BI4" s="49" t="s">
        <v>54</v>
      </c>
      <c r="BJ4" s="115" t="s">
        <v>47</v>
      </c>
      <c r="BK4" s="115" t="s">
        <v>48</v>
      </c>
      <c r="BL4" s="115" t="s">
        <v>49</v>
      </c>
      <c r="BM4" s="115" t="s">
        <v>41</v>
      </c>
      <c r="BN4" s="115" t="s">
        <v>50</v>
      </c>
      <c r="BO4" s="115" t="s">
        <v>51</v>
      </c>
      <c r="BP4" s="115" t="s">
        <v>52</v>
      </c>
      <c r="BQ4" s="115" t="s">
        <v>53</v>
      </c>
      <c r="BR4" s="115" t="s">
        <v>54</v>
      </c>
      <c r="BS4" s="50" t="s">
        <v>47</v>
      </c>
      <c r="BT4" s="50" t="s">
        <v>48</v>
      </c>
      <c r="BU4" s="50" t="s">
        <v>49</v>
      </c>
      <c r="BV4" s="50" t="s">
        <v>41</v>
      </c>
      <c r="BW4" s="50" t="s">
        <v>50</v>
      </c>
      <c r="BX4" s="50" t="s">
        <v>51</v>
      </c>
      <c r="BY4" s="50" t="s">
        <v>52</v>
      </c>
      <c r="BZ4" s="50" t="s">
        <v>53</v>
      </c>
      <c r="CA4" s="50" t="s">
        <v>54</v>
      </c>
      <c r="CB4" s="51" t="s">
        <v>47</v>
      </c>
      <c r="CC4" s="51" t="s">
        <v>48</v>
      </c>
      <c r="CD4" s="51" t="s">
        <v>49</v>
      </c>
      <c r="CE4" s="51" t="s">
        <v>41</v>
      </c>
      <c r="CF4" s="51" t="s">
        <v>50</v>
      </c>
      <c r="CG4" s="51" t="s">
        <v>51</v>
      </c>
      <c r="CH4" s="51" t="s">
        <v>52</v>
      </c>
      <c r="CI4" s="51" t="s">
        <v>53</v>
      </c>
      <c r="CJ4" s="51" t="s">
        <v>54</v>
      </c>
      <c r="CK4" s="153"/>
      <c r="CL4" s="156"/>
      <c r="CM4" s="52" t="s">
        <v>55</v>
      </c>
      <c r="CN4" s="52" t="s">
        <v>56</v>
      </c>
      <c r="CO4" s="150"/>
    </row>
    <row r="5" spans="1:95">
      <c r="A5" s="19"/>
      <c r="B5" s="28"/>
      <c r="C5" s="28"/>
      <c r="D5" s="26"/>
      <c r="E5" s="26"/>
      <c r="F5" s="26"/>
      <c r="G5" s="35"/>
      <c r="H5" s="175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0"/>
      <c r="U5" s="180"/>
      <c r="V5" s="180"/>
      <c r="W5" s="180"/>
      <c r="X5" s="10"/>
      <c r="Y5" s="57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3"/>
    </row>
    <row r="6" spans="1:95">
      <c r="A6" s="78">
        <f>X6</f>
        <v>2.5251577564179</v>
      </c>
      <c r="B6" s="184" t="s">
        <v>116</v>
      </c>
      <c r="C6" s="184" t="s">
        <v>117</v>
      </c>
      <c r="D6" s="184"/>
      <c r="E6" s="184"/>
      <c r="F6" s="87" t="s">
        <v>118</v>
      </c>
      <c r="G6" s="87" t="s">
        <v>119</v>
      </c>
      <c r="H6" s="176">
        <v>7487651</v>
      </c>
      <c r="I6" s="79">
        <v>6240</v>
      </c>
      <c r="J6" s="79">
        <v>0</v>
      </c>
      <c r="K6" s="79">
        <v>303215</v>
      </c>
      <c r="L6" s="90">
        <v>2925</v>
      </c>
      <c r="M6" s="80">
        <f>IFERROR(L6/K6,"-")</f>
        <v>0.0096466203848754</v>
      </c>
      <c r="N6" s="79">
        <v>123</v>
      </c>
      <c r="O6" s="79">
        <v>960</v>
      </c>
      <c r="P6" s="80">
        <f>IFERROR(N6/(L6),"-")</f>
        <v>0.042051282051282</v>
      </c>
      <c r="Q6" s="81">
        <f>IFERROR(H6/SUM(L6:L6),"-")</f>
        <v>2559.8806837607</v>
      </c>
      <c r="R6" s="82">
        <v>313</v>
      </c>
      <c r="S6" s="80">
        <f>IF(L6=0,"-",R6/L6)</f>
        <v>0.10700854700855</v>
      </c>
      <c r="T6" s="181">
        <v>18907500</v>
      </c>
      <c r="U6" s="182">
        <f>IFERROR(T6/L6,"-")</f>
        <v>6464.1025641026</v>
      </c>
      <c r="V6" s="182">
        <f>IFERROR(T6/R6,"-")</f>
        <v>60407.348242812</v>
      </c>
      <c r="W6" s="176">
        <f>SUM(T6:T6)-SUM(H6:H6)</f>
        <v>11419849</v>
      </c>
      <c r="X6" s="83">
        <f>SUM(T6:T6)/SUM(H6:H6)</f>
        <v>2.5251577564179</v>
      </c>
      <c r="Y6" s="77"/>
      <c r="Z6" s="91">
        <v>81</v>
      </c>
      <c r="AA6" s="92">
        <f>IF(L6=0,"",IF(Z6=0,"",(Z6/L6)))</f>
        <v>0.027692307692308</v>
      </c>
      <c r="AB6" s="91">
        <v>1</v>
      </c>
      <c r="AC6" s="93">
        <f>IFERROR(AB6/Z6,"-")</f>
        <v>0.012345679012346</v>
      </c>
      <c r="AD6" s="94">
        <v>3000</v>
      </c>
      <c r="AE6" s="95">
        <f>IFERROR(AD6/Z6,"-")</f>
        <v>37.037037037037</v>
      </c>
      <c r="AF6" s="96">
        <v>1</v>
      </c>
      <c r="AG6" s="96"/>
      <c r="AH6" s="96"/>
      <c r="AI6" s="97">
        <v>7</v>
      </c>
      <c r="AJ6" s="98">
        <f>IF(L6=0,"",IF(AI6=0,"",(AI6/L6)))</f>
        <v>0.0023931623931624</v>
      </c>
      <c r="AK6" s="97"/>
      <c r="AL6" s="99">
        <f>IFERROR(AK6/AI6,"-")</f>
        <v>0</v>
      </c>
      <c r="AM6" s="100"/>
      <c r="AN6" s="101">
        <f>IFERROR(AM6/AI6,"-")</f>
        <v>0</v>
      </c>
      <c r="AO6" s="102"/>
      <c r="AP6" s="102"/>
      <c r="AQ6" s="102"/>
      <c r="AR6" s="103">
        <v>17</v>
      </c>
      <c r="AS6" s="104">
        <f>IF(L6=0,"",IF(AR6=0,"",(AR6/L6)))</f>
        <v>0.0058119658119658</v>
      </c>
      <c r="AT6" s="103">
        <v>1</v>
      </c>
      <c r="AU6" s="105">
        <f>IFERROR(AT6/AR6,"-")</f>
        <v>0.058823529411765</v>
      </c>
      <c r="AV6" s="106">
        <v>45000</v>
      </c>
      <c r="AW6" s="107">
        <f>IFERROR(AV6/AR6,"-")</f>
        <v>2647.0588235294</v>
      </c>
      <c r="AX6" s="108"/>
      <c r="AY6" s="108"/>
      <c r="AZ6" s="108">
        <v>1</v>
      </c>
      <c r="BA6" s="109">
        <v>158</v>
      </c>
      <c r="BB6" s="110">
        <f>IF(L6=0,"",IF(BA6=0,"",(BA6/L6)))</f>
        <v>0.054017094017094</v>
      </c>
      <c r="BC6" s="109">
        <v>9</v>
      </c>
      <c r="BD6" s="111">
        <f>IFERROR(BC6/BA6,"-")</f>
        <v>0.056962025316456</v>
      </c>
      <c r="BE6" s="112">
        <v>95000</v>
      </c>
      <c r="BF6" s="113">
        <f>IFERROR(BE6/BA6,"-")</f>
        <v>601.26582278481</v>
      </c>
      <c r="BG6" s="114">
        <v>4</v>
      </c>
      <c r="BH6" s="114">
        <v>3</v>
      </c>
      <c r="BI6" s="114">
        <v>2</v>
      </c>
      <c r="BJ6" s="116">
        <v>1724</v>
      </c>
      <c r="BK6" s="117">
        <f>IF(L6=0,"",IF(BJ6=0,"",(BJ6/L6)))</f>
        <v>0.58940170940171</v>
      </c>
      <c r="BL6" s="118">
        <v>167</v>
      </c>
      <c r="BM6" s="119">
        <f>IFERROR(BL6/BJ6,"-")</f>
        <v>0.096867749419954</v>
      </c>
      <c r="BN6" s="120">
        <v>6057500</v>
      </c>
      <c r="BO6" s="121">
        <f>IFERROR(BN6/BJ6,"-")</f>
        <v>3513.6310904872</v>
      </c>
      <c r="BP6" s="122">
        <v>71</v>
      </c>
      <c r="BQ6" s="122">
        <v>32</v>
      </c>
      <c r="BR6" s="122">
        <v>64</v>
      </c>
      <c r="BS6" s="123">
        <v>806</v>
      </c>
      <c r="BT6" s="124">
        <f>IF(L6=0,"",IF(BS6=0,"",(BS6/L6)))</f>
        <v>0.27555555555556</v>
      </c>
      <c r="BU6" s="125">
        <v>109</v>
      </c>
      <c r="BV6" s="126">
        <f>IFERROR(BU6/BS6,"-")</f>
        <v>0.13523573200993</v>
      </c>
      <c r="BW6" s="127">
        <v>9969000</v>
      </c>
      <c r="BX6" s="128">
        <f>IFERROR(BW6/BS6,"-")</f>
        <v>12368.486352357</v>
      </c>
      <c r="BY6" s="129">
        <v>37</v>
      </c>
      <c r="BZ6" s="129">
        <v>12</v>
      </c>
      <c r="CA6" s="129">
        <v>60</v>
      </c>
      <c r="CB6" s="130">
        <v>132</v>
      </c>
      <c r="CC6" s="131">
        <f>IF(L6=0,"",IF(CB6=0,"",(CB6/L6)))</f>
        <v>0.045128205128205</v>
      </c>
      <c r="CD6" s="132">
        <v>26</v>
      </c>
      <c r="CE6" s="133">
        <f>IFERROR(CD6/CB6,"-")</f>
        <v>0.1969696969697</v>
      </c>
      <c r="CF6" s="134">
        <v>2738000</v>
      </c>
      <c r="CG6" s="135">
        <f>IFERROR(CF6/CB6,"-")</f>
        <v>20742.424242424</v>
      </c>
      <c r="CH6" s="136">
        <v>3</v>
      </c>
      <c r="CI6" s="136">
        <v>3</v>
      </c>
      <c r="CJ6" s="136">
        <v>20</v>
      </c>
      <c r="CK6" s="137">
        <v>313</v>
      </c>
      <c r="CL6" s="138">
        <v>18907500</v>
      </c>
      <c r="CM6" s="138">
        <v>1108000</v>
      </c>
      <c r="CN6" s="138"/>
      <c r="CO6" s="139" t="str">
        <f>IF(AND(CM6=0,CN6=0),"",IF(AND(CM6&lt;=100000,CN6&lt;=100000),"",IF(CM6/CL6&gt;0.7,"男高",IF(CN6/CL6&gt;0.7,"女高",""))))</f>
        <v/>
      </c>
    </row>
    <row r="7" spans="1:95">
      <c r="A7" s="78" t="str">
        <f>X7</f>
        <v>0</v>
      </c>
      <c r="B7" s="184" t="s">
        <v>120</v>
      </c>
      <c r="C7" s="184" t="s">
        <v>117</v>
      </c>
      <c r="D7" s="184"/>
      <c r="E7" s="184"/>
      <c r="F7" s="87" t="s">
        <v>121</v>
      </c>
      <c r="G7" s="87" t="s">
        <v>119</v>
      </c>
      <c r="H7" s="176">
        <v>0</v>
      </c>
      <c r="I7" s="79">
        <v>1</v>
      </c>
      <c r="J7" s="79">
        <v>0</v>
      </c>
      <c r="K7" s="79">
        <v>60</v>
      </c>
      <c r="L7" s="90">
        <v>1</v>
      </c>
      <c r="M7" s="80">
        <f>IFERROR(L7/K7,"-")</f>
        <v>0.016666666666667</v>
      </c>
      <c r="N7" s="79">
        <v>0</v>
      </c>
      <c r="O7" s="79">
        <v>0</v>
      </c>
      <c r="P7" s="80">
        <f>IFERROR(N7/(L7),"-")</f>
        <v>0</v>
      </c>
      <c r="Q7" s="81">
        <f>IFERROR(H7/SUM(L7:L7),"-")</f>
        <v>0</v>
      </c>
      <c r="R7" s="82">
        <v>0</v>
      </c>
      <c r="S7" s="80">
        <f>IF(L7=0,"-",R7/L7)</f>
        <v>0</v>
      </c>
      <c r="T7" s="181"/>
      <c r="U7" s="182">
        <f>IFERROR(T7/L7,"-")</f>
        <v>0</v>
      </c>
      <c r="V7" s="182" t="str">
        <f>IFERROR(T7/R7,"-")</f>
        <v>-</v>
      </c>
      <c r="W7" s="176">
        <f>SUM(T7:T7)-SUM(H7:H7)</f>
        <v>0</v>
      </c>
      <c r="X7" s="83" t="str">
        <f>SUM(T7:T7)/SUM(H7:H7)</f>
        <v>0</v>
      </c>
      <c r="Y7" s="77"/>
      <c r="Z7" s="91"/>
      <c r="AA7" s="92">
        <f>IF(L7=0,"",IF(Z7=0,"",(Z7/L7)))</f>
        <v>0</v>
      </c>
      <c r="AB7" s="91"/>
      <c r="AC7" s="93" t="str">
        <f>IFERROR(AB7/Z7,"-")</f>
        <v>-</v>
      </c>
      <c r="AD7" s="94"/>
      <c r="AE7" s="95" t="str">
        <f>IFERROR(AD7/Z7,"-")</f>
        <v>-</v>
      </c>
      <c r="AF7" s="96"/>
      <c r="AG7" s="96"/>
      <c r="AH7" s="96"/>
      <c r="AI7" s="97"/>
      <c r="AJ7" s="98">
        <f>IF(L7=0,"",IF(AI7=0,"",(AI7/L7)))</f>
        <v>0</v>
      </c>
      <c r="AK7" s="97"/>
      <c r="AL7" s="99" t="str">
        <f>IFERROR(AK7/AI7,"-")</f>
        <v>-</v>
      </c>
      <c r="AM7" s="100"/>
      <c r="AN7" s="101" t="str">
        <f>IFERROR(AM7/AI7,"-")</f>
        <v>-</v>
      </c>
      <c r="AO7" s="102"/>
      <c r="AP7" s="102"/>
      <c r="AQ7" s="102"/>
      <c r="AR7" s="103"/>
      <c r="AS7" s="104">
        <f>IF(L7=0,"",IF(AR7=0,"",(AR7/L7)))</f>
        <v>0</v>
      </c>
      <c r="AT7" s="103"/>
      <c r="AU7" s="105" t="str">
        <f>IFERROR(AT7/AR7,"-")</f>
        <v>-</v>
      </c>
      <c r="AV7" s="106"/>
      <c r="AW7" s="107" t="str">
        <f>IFERROR(AV7/AR7,"-")</f>
        <v>-</v>
      </c>
      <c r="AX7" s="108"/>
      <c r="AY7" s="108"/>
      <c r="AZ7" s="108"/>
      <c r="BA7" s="109"/>
      <c r="BB7" s="110">
        <f>IF(L7=0,"",IF(BA7=0,"",(BA7/L7)))</f>
        <v>0</v>
      </c>
      <c r="BC7" s="109"/>
      <c r="BD7" s="111" t="str">
        <f>IFERROR(BC7/BA7,"-")</f>
        <v>-</v>
      </c>
      <c r="BE7" s="112"/>
      <c r="BF7" s="113" t="str">
        <f>IFERROR(BE7/BA7,"-")</f>
        <v>-</v>
      </c>
      <c r="BG7" s="114"/>
      <c r="BH7" s="114"/>
      <c r="BI7" s="114"/>
      <c r="BJ7" s="116">
        <v>1</v>
      </c>
      <c r="BK7" s="117">
        <f>IF(L7=0,"",IF(BJ7=0,"",(BJ7/L7)))</f>
        <v>1</v>
      </c>
      <c r="BL7" s="118"/>
      <c r="BM7" s="119">
        <f>IFERROR(BL7/BJ7,"-")</f>
        <v>0</v>
      </c>
      <c r="BN7" s="120"/>
      <c r="BO7" s="121">
        <f>IFERROR(BN7/BJ7,"-")</f>
        <v>0</v>
      </c>
      <c r="BP7" s="122"/>
      <c r="BQ7" s="122"/>
      <c r="BR7" s="122"/>
      <c r="BS7" s="123"/>
      <c r="BT7" s="124">
        <f>IF(L7=0,"",IF(BS7=0,"",(BS7/L7)))</f>
        <v>0</v>
      </c>
      <c r="BU7" s="125"/>
      <c r="BV7" s="126" t="str">
        <f>IFERROR(BU7/BS7,"-")</f>
        <v>-</v>
      </c>
      <c r="BW7" s="127"/>
      <c r="BX7" s="128" t="str">
        <f>IFERROR(BW7/BS7,"-")</f>
        <v>-</v>
      </c>
      <c r="BY7" s="129"/>
      <c r="BZ7" s="129"/>
      <c r="CA7" s="129"/>
      <c r="CB7" s="130"/>
      <c r="CC7" s="131">
        <f>IF(L7=0,"",IF(CB7=0,"",(CB7/L7)))</f>
        <v>0</v>
      </c>
      <c r="CD7" s="132"/>
      <c r="CE7" s="133" t="str">
        <f>IFERROR(CD7/CB7,"-")</f>
        <v>-</v>
      </c>
      <c r="CF7" s="134"/>
      <c r="CG7" s="135" t="str">
        <f>IFERROR(CF7/CB7,"-")</f>
        <v>-</v>
      </c>
      <c r="CH7" s="136"/>
      <c r="CI7" s="136"/>
      <c r="CJ7" s="136"/>
      <c r="CK7" s="137">
        <v>0</v>
      </c>
      <c r="CL7" s="138"/>
      <c r="CM7" s="138"/>
      <c r="CN7" s="138"/>
      <c r="CO7" s="139" t="str">
        <f>IF(AND(CM7=0,CN7=0),"",IF(AND(CM7&lt;=100000,CN7&lt;=100000),"",IF(CM7/CL7&gt;0.7,"男高",IF(CN7/CL7&gt;0.7,"女高",""))))</f>
        <v/>
      </c>
    </row>
    <row r="8" spans="1:95">
      <c r="A8" s="78">
        <f>X8</f>
        <v>7.2100357681696</v>
      </c>
      <c r="B8" s="184" t="s">
        <v>122</v>
      </c>
      <c r="C8" s="184" t="s">
        <v>117</v>
      </c>
      <c r="D8" s="184"/>
      <c r="E8" s="184"/>
      <c r="F8" s="87" t="s">
        <v>123</v>
      </c>
      <c r="G8" s="87" t="s">
        <v>119</v>
      </c>
      <c r="H8" s="176">
        <v>212759</v>
      </c>
      <c r="I8" s="79">
        <v>341</v>
      </c>
      <c r="J8" s="79">
        <v>0</v>
      </c>
      <c r="K8" s="79">
        <v>6723</v>
      </c>
      <c r="L8" s="90">
        <v>196</v>
      </c>
      <c r="M8" s="80">
        <f>IFERROR(L8/K8,"-")</f>
        <v>0.029153651643611</v>
      </c>
      <c r="N8" s="79">
        <v>10</v>
      </c>
      <c r="O8" s="79">
        <v>80</v>
      </c>
      <c r="P8" s="80">
        <f>IFERROR(N8/(L8),"-")</f>
        <v>0.051020408163265</v>
      </c>
      <c r="Q8" s="81">
        <f>IFERROR(H8/SUM(L8:L8),"-")</f>
        <v>1085.5051020408</v>
      </c>
      <c r="R8" s="82">
        <v>22</v>
      </c>
      <c r="S8" s="80">
        <f>IF(L8=0,"-",R8/L8)</f>
        <v>0.11224489795918</v>
      </c>
      <c r="T8" s="181">
        <v>1534000</v>
      </c>
      <c r="U8" s="182">
        <f>IFERROR(T8/L8,"-")</f>
        <v>7826.5306122449</v>
      </c>
      <c r="V8" s="182">
        <f>IFERROR(T8/R8,"-")</f>
        <v>69727.272727273</v>
      </c>
      <c r="W8" s="176">
        <f>SUM(T8:T8)-SUM(H8:H8)</f>
        <v>1321241</v>
      </c>
      <c r="X8" s="83">
        <f>SUM(T8:T8)/SUM(H8:H8)</f>
        <v>7.2100357681696</v>
      </c>
      <c r="Y8" s="77"/>
      <c r="Z8" s="91">
        <v>6</v>
      </c>
      <c r="AA8" s="92">
        <f>IF(L8=0,"",IF(Z8=0,"",(Z8/L8)))</f>
        <v>0.030612244897959</v>
      </c>
      <c r="AB8" s="91">
        <v>1</v>
      </c>
      <c r="AC8" s="93">
        <f>IFERROR(AB8/Z8,"-")</f>
        <v>0.16666666666667</v>
      </c>
      <c r="AD8" s="94">
        <v>5000</v>
      </c>
      <c r="AE8" s="95">
        <f>IFERROR(AD8/Z8,"-")</f>
        <v>833.33333333333</v>
      </c>
      <c r="AF8" s="96">
        <v>1</v>
      </c>
      <c r="AG8" s="96"/>
      <c r="AH8" s="96"/>
      <c r="AI8" s="97">
        <v>25</v>
      </c>
      <c r="AJ8" s="98">
        <f>IF(L8=0,"",IF(AI8=0,"",(AI8/L8)))</f>
        <v>0.12755102040816</v>
      </c>
      <c r="AK8" s="97">
        <v>1</v>
      </c>
      <c r="AL8" s="99">
        <f>IFERROR(AK8/AI8,"-")</f>
        <v>0.04</v>
      </c>
      <c r="AM8" s="100">
        <v>8000</v>
      </c>
      <c r="AN8" s="101">
        <f>IFERROR(AM8/AI8,"-")</f>
        <v>320</v>
      </c>
      <c r="AO8" s="102"/>
      <c r="AP8" s="102">
        <v>1</v>
      </c>
      <c r="AQ8" s="102"/>
      <c r="AR8" s="103">
        <v>24</v>
      </c>
      <c r="AS8" s="104">
        <f>IF(L8=0,"",IF(AR8=0,"",(AR8/L8)))</f>
        <v>0.12244897959184</v>
      </c>
      <c r="AT8" s="103">
        <v>1</v>
      </c>
      <c r="AU8" s="105">
        <f>IFERROR(AT8/AR8,"-")</f>
        <v>0.041666666666667</v>
      </c>
      <c r="AV8" s="106">
        <v>3000</v>
      </c>
      <c r="AW8" s="107">
        <f>IFERROR(AV8/AR8,"-")</f>
        <v>125</v>
      </c>
      <c r="AX8" s="108">
        <v>1</v>
      </c>
      <c r="AY8" s="108"/>
      <c r="AZ8" s="108"/>
      <c r="BA8" s="109">
        <v>64</v>
      </c>
      <c r="BB8" s="110">
        <f>IF(L8=0,"",IF(BA8=0,"",(BA8/L8)))</f>
        <v>0.3265306122449</v>
      </c>
      <c r="BC8" s="109">
        <v>4</v>
      </c>
      <c r="BD8" s="111">
        <f>IFERROR(BC8/BA8,"-")</f>
        <v>0.0625</v>
      </c>
      <c r="BE8" s="112">
        <v>96000</v>
      </c>
      <c r="BF8" s="113">
        <f>IFERROR(BE8/BA8,"-")</f>
        <v>1500</v>
      </c>
      <c r="BG8" s="114">
        <v>1</v>
      </c>
      <c r="BH8" s="114">
        <v>1</v>
      </c>
      <c r="BI8" s="114">
        <v>2</v>
      </c>
      <c r="BJ8" s="116">
        <v>50</v>
      </c>
      <c r="BK8" s="117">
        <f>IF(L8=0,"",IF(BJ8=0,"",(BJ8/L8)))</f>
        <v>0.25510204081633</v>
      </c>
      <c r="BL8" s="118">
        <v>6</v>
      </c>
      <c r="BM8" s="119">
        <f>IFERROR(BL8/BJ8,"-")</f>
        <v>0.12</v>
      </c>
      <c r="BN8" s="120">
        <v>938000</v>
      </c>
      <c r="BO8" s="121">
        <f>IFERROR(BN8/BJ8,"-")</f>
        <v>18760</v>
      </c>
      <c r="BP8" s="122">
        <v>1</v>
      </c>
      <c r="BQ8" s="122">
        <v>3</v>
      </c>
      <c r="BR8" s="122">
        <v>2</v>
      </c>
      <c r="BS8" s="123">
        <v>24</v>
      </c>
      <c r="BT8" s="124">
        <f>IF(L8=0,"",IF(BS8=0,"",(BS8/L8)))</f>
        <v>0.12244897959184</v>
      </c>
      <c r="BU8" s="125">
        <v>6</v>
      </c>
      <c r="BV8" s="126">
        <f>IFERROR(BU8/BS8,"-")</f>
        <v>0.25</v>
      </c>
      <c r="BW8" s="127">
        <v>177000</v>
      </c>
      <c r="BX8" s="128">
        <f>IFERROR(BW8/BS8,"-")</f>
        <v>7375</v>
      </c>
      <c r="BY8" s="129">
        <v>2</v>
      </c>
      <c r="BZ8" s="129">
        <v>1</v>
      </c>
      <c r="CA8" s="129">
        <v>3</v>
      </c>
      <c r="CB8" s="130">
        <v>3</v>
      </c>
      <c r="CC8" s="131">
        <f>IF(L8=0,"",IF(CB8=0,"",(CB8/L8)))</f>
        <v>0.01530612244898</v>
      </c>
      <c r="CD8" s="132">
        <v>3</v>
      </c>
      <c r="CE8" s="133">
        <f>IFERROR(CD8/CB8,"-")</f>
        <v>1</v>
      </c>
      <c r="CF8" s="134">
        <v>307000</v>
      </c>
      <c r="CG8" s="135">
        <f>IFERROR(CF8/CB8,"-")</f>
        <v>102333.33333333</v>
      </c>
      <c r="CH8" s="136">
        <v>2</v>
      </c>
      <c r="CI8" s="136"/>
      <c r="CJ8" s="136">
        <v>1</v>
      </c>
      <c r="CK8" s="137">
        <v>22</v>
      </c>
      <c r="CL8" s="138">
        <v>1534000</v>
      </c>
      <c r="CM8" s="138">
        <v>875000</v>
      </c>
      <c r="CN8" s="138"/>
      <c r="CO8" s="139" t="str">
        <f>IF(AND(CM8=0,CN8=0),"",IF(AND(CM8&lt;=100000,CN8&lt;=100000),"",IF(CM8/CL8&gt;0.7,"男高",IF(CN8/CL8&gt;0.7,"女高",""))))</f>
        <v/>
      </c>
    </row>
    <row r="9" spans="1:95">
      <c r="A9" s="30"/>
      <c r="B9" s="84"/>
      <c r="C9" s="84"/>
      <c r="D9" s="85"/>
      <c r="E9" s="86"/>
      <c r="F9" s="87"/>
      <c r="G9" s="87"/>
      <c r="H9" s="177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3"/>
      <c r="U9" s="183"/>
      <c r="V9" s="183"/>
      <c r="W9" s="183"/>
      <c r="X9" s="33"/>
      <c r="Y9" s="57"/>
      <c r="Z9" s="61"/>
      <c r="AA9" s="62"/>
      <c r="AB9" s="61"/>
      <c r="AC9" s="65"/>
      <c r="AD9" s="66"/>
      <c r="AE9" s="67"/>
      <c r="AF9" s="68"/>
      <c r="AG9" s="68"/>
      <c r="AH9" s="68"/>
      <c r="AI9" s="61"/>
      <c r="AJ9" s="62"/>
      <c r="AK9" s="61"/>
      <c r="AL9" s="65"/>
      <c r="AM9" s="66"/>
      <c r="AN9" s="67"/>
      <c r="AO9" s="68"/>
      <c r="AP9" s="68"/>
      <c r="AQ9" s="68"/>
      <c r="AR9" s="61"/>
      <c r="AS9" s="62"/>
      <c r="AT9" s="61"/>
      <c r="AU9" s="65"/>
      <c r="AV9" s="66"/>
      <c r="AW9" s="67"/>
      <c r="AX9" s="68"/>
      <c r="AY9" s="68"/>
      <c r="AZ9" s="68"/>
      <c r="BA9" s="61"/>
      <c r="BB9" s="62"/>
      <c r="BC9" s="61"/>
      <c r="BD9" s="65"/>
      <c r="BE9" s="66"/>
      <c r="BF9" s="67"/>
      <c r="BG9" s="68"/>
      <c r="BH9" s="68"/>
      <c r="BI9" s="68"/>
      <c r="BJ9" s="63"/>
      <c r="BK9" s="64"/>
      <c r="BL9" s="61"/>
      <c r="BM9" s="65"/>
      <c r="BN9" s="66"/>
      <c r="BO9" s="67"/>
      <c r="BP9" s="68"/>
      <c r="BQ9" s="68"/>
      <c r="BR9" s="68"/>
      <c r="BS9" s="63"/>
      <c r="BT9" s="64"/>
      <c r="BU9" s="61"/>
      <c r="BV9" s="65"/>
      <c r="BW9" s="66"/>
      <c r="BX9" s="67"/>
      <c r="BY9" s="68"/>
      <c r="BZ9" s="68"/>
      <c r="CA9" s="68"/>
      <c r="CB9" s="63"/>
      <c r="CC9" s="64"/>
      <c r="CD9" s="61"/>
      <c r="CE9" s="65"/>
      <c r="CF9" s="66"/>
      <c r="CG9" s="67"/>
      <c r="CH9" s="68"/>
      <c r="CI9" s="68"/>
      <c r="CJ9" s="68"/>
      <c r="CK9" s="69"/>
      <c r="CL9" s="66"/>
      <c r="CM9" s="66"/>
      <c r="CN9" s="66"/>
      <c r="CO9" s="70"/>
    </row>
    <row r="10" spans="1:95">
      <c r="A10" s="30"/>
      <c r="B10" s="37"/>
      <c r="C10" s="37"/>
      <c r="D10" s="31"/>
      <c r="E10" s="31"/>
      <c r="F10" s="36"/>
      <c r="G10" s="73"/>
      <c r="H10" s="178"/>
      <c r="I10" s="34"/>
      <c r="J10" s="34"/>
      <c r="K10" s="31"/>
      <c r="L10" s="31"/>
      <c r="M10" s="33"/>
      <c r="N10" s="33"/>
      <c r="O10" s="31"/>
      <c r="P10" s="33"/>
      <c r="Q10" s="25"/>
      <c r="R10" s="25"/>
      <c r="S10" s="25"/>
      <c r="T10" s="183"/>
      <c r="U10" s="183"/>
      <c r="V10" s="183"/>
      <c r="W10" s="183"/>
      <c r="X10" s="33"/>
      <c r="Y10" s="59"/>
      <c r="Z10" s="61"/>
      <c r="AA10" s="62"/>
      <c r="AB10" s="61"/>
      <c r="AC10" s="65"/>
      <c r="AD10" s="66"/>
      <c r="AE10" s="67"/>
      <c r="AF10" s="68"/>
      <c r="AG10" s="68"/>
      <c r="AH10" s="68"/>
      <c r="AI10" s="61"/>
      <c r="AJ10" s="62"/>
      <c r="AK10" s="61"/>
      <c r="AL10" s="65"/>
      <c r="AM10" s="66"/>
      <c r="AN10" s="67"/>
      <c r="AO10" s="68"/>
      <c r="AP10" s="68"/>
      <c r="AQ10" s="68"/>
      <c r="AR10" s="61"/>
      <c r="AS10" s="62"/>
      <c r="AT10" s="61"/>
      <c r="AU10" s="65"/>
      <c r="AV10" s="66"/>
      <c r="AW10" s="67"/>
      <c r="AX10" s="68"/>
      <c r="AY10" s="68"/>
      <c r="AZ10" s="68"/>
      <c r="BA10" s="61"/>
      <c r="BB10" s="62"/>
      <c r="BC10" s="61"/>
      <c r="BD10" s="65"/>
      <c r="BE10" s="66"/>
      <c r="BF10" s="67"/>
      <c r="BG10" s="68"/>
      <c r="BH10" s="68"/>
      <c r="BI10" s="68"/>
      <c r="BJ10" s="63"/>
      <c r="BK10" s="64"/>
      <c r="BL10" s="61"/>
      <c r="BM10" s="65"/>
      <c r="BN10" s="66"/>
      <c r="BO10" s="67"/>
      <c r="BP10" s="68"/>
      <c r="BQ10" s="68"/>
      <c r="BR10" s="68"/>
      <c r="BS10" s="63"/>
      <c r="BT10" s="64"/>
      <c r="BU10" s="61"/>
      <c r="BV10" s="65"/>
      <c r="BW10" s="66"/>
      <c r="BX10" s="67"/>
      <c r="BY10" s="68"/>
      <c r="BZ10" s="68"/>
      <c r="CA10" s="68"/>
      <c r="CB10" s="63"/>
      <c r="CC10" s="64"/>
      <c r="CD10" s="61"/>
      <c r="CE10" s="65"/>
      <c r="CF10" s="66"/>
      <c r="CG10" s="67"/>
      <c r="CH10" s="68"/>
      <c r="CI10" s="68"/>
      <c r="CJ10" s="68"/>
      <c r="CK10" s="69"/>
      <c r="CL10" s="66"/>
      <c r="CM10" s="66"/>
      <c r="CN10" s="66"/>
      <c r="CO10" s="70"/>
    </row>
    <row r="11" spans="1:95">
      <c r="A11" s="19">
        <f>Z11</f>
        <v/>
      </c>
      <c r="B11" s="41"/>
      <c r="C11" s="41"/>
      <c r="D11" s="41"/>
      <c r="E11" s="41"/>
      <c r="F11" s="40" t="s">
        <v>124</v>
      </c>
      <c r="G11" s="40"/>
      <c r="H11" s="179"/>
      <c r="I11" s="41">
        <f>SUM(I6:I10)</f>
        <v>6582</v>
      </c>
      <c r="J11" s="41">
        <f>SUM(J6:J10)</f>
        <v>0</v>
      </c>
      <c r="K11" s="41">
        <f>SUM(K6:K10)</f>
        <v>309998</v>
      </c>
      <c r="L11" s="41">
        <f>SUM(L6:L10)</f>
        <v>3122</v>
      </c>
      <c r="M11" s="42">
        <f>IFERROR(L11/K11,"-")</f>
        <v>0.01007103271634</v>
      </c>
      <c r="N11" s="76">
        <f>SUM(N6:N10)</f>
        <v>133</v>
      </c>
      <c r="O11" s="76">
        <f>SUM(O6:O10)</f>
        <v>1040</v>
      </c>
      <c r="P11" s="42">
        <f>IFERROR(N11/L11,"-")</f>
        <v>0.042600896860987</v>
      </c>
      <c r="Q11" s="43">
        <f>IFERROR(H11/L11,"-")</f>
        <v>0</v>
      </c>
      <c r="R11" s="44">
        <f>SUM(R6:R10)</f>
        <v>335</v>
      </c>
      <c r="S11" s="42">
        <f>IFERROR(R11/L11,"-")</f>
        <v>0.10730301089045</v>
      </c>
      <c r="T11" s="179">
        <f>SUM(T6:T10)</f>
        <v>20441500</v>
      </c>
      <c r="U11" s="179">
        <f>IFERROR(T11/L11,"-")</f>
        <v>6547.5656630365</v>
      </c>
      <c r="V11" s="179">
        <f>IFERROR(T11/R11,"-")</f>
        <v>61019.402985075</v>
      </c>
      <c r="W11" s="179">
        <f>T11-H11</f>
        <v>20441500</v>
      </c>
      <c r="X11" s="45" t="str">
        <f>T11/H11</f>
        <v>0</v>
      </c>
      <c r="Y11" s="58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新聞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