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<sst xmlns="http://schemas.openxmlformats.org/spreadsheetml/2006/main" uniqueCount="163">
  <si>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</si>
  <si>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</si>
  <si>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</si>
  <si>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</si>
  <si>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</si>
  <si>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</si>
  <si>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</si>
  <si>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</si>
  <si>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</si>
  <si>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</si>
  <si>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</si>
  <si>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</si>
  <si>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</si>
  <si>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</si>
  <si>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</si>
  <si>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</si>
  <si>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</si>
  <si>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</si>
  <si>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</si>
  <si>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</si>
  <si>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</si>
  <si>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</si>
  <si>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</si>
  <si>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</si>
  <si>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</si>
  <si>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</si>
  <si>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</si>
  <si>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</si>
  <si>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</si>
  <si>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</si>
  <si>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</si>
  <si>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</si>
  <si>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</si>
  <si>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</si>
  <si>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</si>
  <si>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</si>
  <si>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</si>
  <si>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</si>
  <si>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</si>
  <si>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</si>
  <si>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</si>
  <si>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</si>
  <si>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</si>
  <si>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</si>
  <si>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</si>
  <si>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</si>
  <si>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</si>
  <si>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</si>
  <si>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</si>
  <si>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</si>
  <si>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</si>
  <si>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</si>
  <si>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</si>
  <si>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</si>
  <si>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</si>
  <si>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</si>
  <si>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</si>
  <si>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pp1868</t>
  </si>
  <si>
    <t>インターカラー</t>
  </si>
  <si>
    <t>記事風版（並木塔子）</t>
  </si>
  <si>
    <t>もう50代の熟女だけど</t>
  </si>
  <si>
    <t>lp01</t>
  </si>
  <si>
    <t>スポーツ報知関東</t>
  </si>
  <si>
    <t>全5段つかみ4回</t>
  </si>
  <si>
    <t>2月07日(日)</t>
  </si>
  <si>
    <t>pp1869</t>
  </si>
  <si>
    <t>新書籍版（並木塔子）</t>
  </si>
  <si>
    <t>70歳までの出会いお手伝い</t>
  </si>
  <si>
    <t>2月13日(土)</t>
  </si>
  <si>
    <t>pp1870</t>
  </si>
  <si>
    <t>デリヘル版（並木塔子）</t>
  </si>
  <si>
    <t>恋愛結婚サイト賞があったとしたら、このサイトが受賞している</t>
  </si>
  <si>
    <t>2月21日(日)</t>
  </si>
  <si>
    <t>pp1871</t>
  </si>
  <si>
    <t>デリヘル版3（並木塔子）</t>
  </si>
  <si>
    <t>70歳までの出会いリクルート</t>
  </si>
  <si>
    <t>2月27日(土)</t>
  </si>
  <si>
    <t>pp1872</t>
  </si>
  <si>
    <t>(空電共通)</t>
  </si>
  <si>
    <t>空電</t>
  </si>
  <si>
    <t>空電 (共通)</t>
  </si>
  <si>
    <t>pp1873</t>
  </si>
  <si>
    <t>①旧デイリー風（並木塔子）</t>
  </si>
  <si>
    <t>①1日1回かんたん出会い隙間時間に少しだけでOK</t>
  </si>
  <si>
    <t>サンスポ関東</t>
  </si>
  <si>
    <t>半2段・半3段つかみ10段保証</t>
  </si>
  <si>
    <t>1～10日</t>
  </si>
  <si>
    <t>pp1874</t>
  </si>
  <si>
    <t>②興奮版（並木塔子）</t>
  </si>
  <si>
    <t>②学生いませんギャルもいません熟女熟女熟女熟女</t>
  </si>
  <si>
    <t>11～20日</t>
  </si>
  <si>
    <t>pp1875</t>
  </si>
  <si>
    <t>③求人風（並木塔子）</t>
  </si>
  <si>
    <t>③もう５０代の熟女だけど</t>
  </si>
  <si>
    <t>21～31日</t>
  </si>
  <si>
    <t>pp1876</t>
  </si>
  <si>
    <t>pp1877</t>
  </si>
  <si>
    <t>サンスポ関西</t>
  </si>
  <si>
    <t>pp1878</t>
  </si>
  <si>
    <t>pp1879</t>
  </si>
  <si>
    <t>pp1880</t>
  </si>
  <si>
    <t>pp1881</t>
  </si>
  <si>
    <t>男メイン比較版（並木塔子）</t>
  </si>
  <si>
    <t>脱！出会えない宣言！</t>
  </si>
  <si>
    <t>スポニチ関東</t>
  </si>
  <si>
    <t>全5段</t>
  </si>
  <si>
    <t>2月12日(金)</t>
  </si>
  <si>
    <t>pp1882</t>
  </si>
  <si>
    <t>pp1883</t>
  </si>
  <si>
    <t>(新登録まわり)黒：記事風（並木塔子）</t>
  </si>
  <si>
    <t>40代以上限定40代50代60代 中年女性が多いサイト</t>
  </si>
  <si>
    <t>スポニチ関西</t>
  </si>
  <si>
    <t>2月19日(金)</t>
  </si>
  <si>
    <t>pp1884</t>
  </si>
  <si>
    <t>pp1885</t>
  </si>
  <si>
    <t>求む50歳以上の女性好き男性</t>
  </si>
  <si>
    <t>4C全5段</t>
  </si>
  <si>
    <t>pp1886</t>
  </si>
  <si>
    <t>pp1887</t>
  </si>
  <si>
    <t>1C終面全5段</t>
  </si>
  <si>
    <t>2月05日(金)</t>
  </si>
  <si>
    <t>pp1888</t>
  </si>
  <si>
    <t>pp1889</t>
  </si>
  <si>
    <t>デリヘル版2（並木塔子）</t>
  </si>
  <si>
    <t>ゼロから始める出会い系入門「パートナー」</t>
  </si>
  <si>
    <t>デイリースポーツ関西</t>
  </si>
  <si>
    <t>4C終面全5段</t>
  </si>
  <si>
    <t>2月23日(火)</t>
  </si>
  <si>
    <t>pp1890</t>
  </si>
  <si>
    <t>pp1891</t>
  </si>
  <si>
    <t>※伊Zoo版（並木塔子）</t>
  </si>
  <si>
    <t>半5段</t>
  </si>
  <si>
    <t>pp1892</t>
  </si>
  <si>
    <t>pp1893</t>
  </si>
  <si>
    <t>pp1894</t>
  </si>
  <si>
    <t>pp1895</t>
  </si>
  <si>
    <t>記事(青)（）</t>
  </si>
  <si>
    <t>158「なぜ中年が恋人を作れるのか。それは女性から来るから！」</t>
  </si>
  <si>
    <t>4C記事枠</t>
  </si>
  <si>
    <t>pp1896</t>
  </si>
  <si>
    <t>記事(赤)（）</t>
  </si>
  <si>
    <t>157「迷うな！50代以上なら今試すしかない！」</t>
  </si>
  <si>
    <t>pp1897</t>
  </si>
  <si>
    <t>記事(黄)（）</t>
  </si>
  <si>
    <t>156「早い！安い！熟女！」</t>
  </si>
  <si>
    <t>pp1898</t>
  </si>
  <si>
    <t>記事(ノーマル)（）</t>
  </si>
  <si>
    <t>155「天然素人熟女」</t>
  </si>
  <si>
    <t>pp1899</t>
  </si>
  <si>
    <t>共通</t>
  </si>
  <si>
    <t>新聞 TOTAL</t>
  </si>
  <si>
    <t>●リスティング 広告</t>
  </si>
  <si>
    <t>UA</t>
  </si>
  <si>
    <t>ydi</t>
  </si>
  <si>
    <t>ADIT</t>
  </si>
  <si>
    <t>YDN（インフィード）</t>
  </si>
  <si>
    <t>2/1～2/28</t>
  </si>
  <si>
    <t>ydt</t>
  </si>
  <si>
    <t>YDN（ターゲティング）</t>
  </si>
  <si>
    <t>yds</t>
  </si>
  <si>
    <t>YDN（検索広告）</t>
  </si>
  <si>
    <t>2/18～2/28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</si>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</sst>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40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1.5451923076923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520000</v>
      </c>
      <c r="L6" s="79">
        <v>12</v>
      </c>
      <c r="M6" s="79">
        <v>0</v>
      </c>
      <c r="N6" s="79">
        <v>49</v>
      </c>
      <c r="O6" s="88">
        <v>2</v>
      </c>
      <c r="P6" s="89">
        <v>0</v>
      </c>
      <c r="Q6" s="90">
        <f>O6+P6</f>
        <v>2</v>
      </c>
      <c r="R6" s="80">
        <f>IFERROR(Q6/N6,"-")</f>
        <v>0.040816326530612</v>
      </c>
      <c r="S6" s="79">
        <v>0</v>
      </c>
      <c r="T6" s="79">
        <v>1</v>
      </c>
      <c r="U6" s="80">
        <f>IFERROR(T6/(Q6),"-")</f>
        <v>0.5</v>
      </c>
      <c r="V6" s="81">
        <f>IFERROR(K6/SUM(Q6:Q10),"-")</f>
        <v>9454.5454545455</v>
      </c>
      <c r="W6" s="82">
        <v>1</v>
      </c>
      <c r="X6" s="80">
        <f>IF(Q6=0,"-",W6/Q6)</f>
        <v>0.5</v>
      </c>
      <c r="Y6" s="181">
        <v>5000</v>
      </c>
      <c r="Z6" s="182">
        <f>IFERROR(Y6/Q6,"-")</f>
        <v>2500</v>
      </c>
      <c r="AA6" s="182">
        <f>IFERROR(Y6/W6,"-")</f>
        <v>5000</v>
      </c>
      <c r="AB6" s="176">
        <f>SUM(Y6:Y10)-SUM(K6:K10)</f>
        <v>283500</v>
      </c>
      <c r="AC6" s="83">
        <f>SUM(Y6:Y10)/SUM(K6:K10)</f>
        <v>1.5451923076923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2</v>
      </c>
      <c r="BP6" s="117">
        <f>IF(Q6=0,"",IF(BO6=0,"",(BO6/Q6)))</f>
        <v>1</v>
      </c>
      <c r="BQ6" s="118">
        <v>1</v>
      </c>
      <c r="BR6" s="119">
        <f>IFERROR(BQ6/BO6,"-")</f>
        <v>0.5</v>
      </c>
      <c r="BS6" s="120">
        <v>5000</v>
      </c>
      <c r="BT6" s="121">
        <f>IFERROR(BS6/BO6,"-")</f>
        <v>2500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66</v>
      </c>
      <c r="F7" s="184" t="s">
        <v>67</v>
      </c>
      <c r="G7" s="184" t="s">
        <v>61</v>
      </c>
      <c r="H7" s="87" t="s">
        <v>62</v>
      </c>
      <c r="I7" s="87" t="s">
        <v>63</v>
      </c>
      <c r="J7" s="186" t="s">
        <v>68</v>
      </c>
      <c r="K7" s="176"/>
      <c r="L7" s="79">
        <v>14</v>
      </c>
      <c r="M7" s="79">
        <v>0</v>
      </c>
      <c r="N7" s="79">
        <v>52</v>
      </c>
      <c r="O7" s="88">
        <v>3</v>
      </c>
      <c r="P7" s="89">
        <v>0</v>
      </c>
      <c r="Q7" s="90">
        <f>O7+P7</f>
        <v>3</v>
      </c>
      <c r="R7" s="80">
        <f>IFERROR(Q7/N7,"-")</f>
        <v>0.057692307692308</v>
      </c>
      <c r="S7" s="79">
        <v>0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1">
        <v>155000</v>
      </c>
      <c r="Z7" s="182">
        <f>IFERROR(Y7/Q7,"-")</f>
        <v>51666.666666667</v>
      </c>
      <c r="AA7" s="182">
        <f>IFERROR(Y7/W7,"-")</f>
        <v>155000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0.33333333333333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0.33333333333333</v>
      </c>
      <c r="CI7" s="132">
        <v>1</v>
      </c>
      <c r="CJ7" s="133">
        <f>IFERROR(CI7/CG7,"-")</f>
        <v>1</v>
      </c>
      <c r="CK7" s="134">
        <v>155000</v>
      </c>
      <c r="CL7" s="135">
        <f>IFERROR(CK7/CG7,"-")</f>
        <v>155000</v>
      </c>
      <c r="CM7" s="136"/>
      <c r="CN7" s="136"/>
      <c r="CO7" s="136">
        <v>1</v>
      </c>
      <c r="CP7" s="137">
        <v>1</v>
      </c>
      <c r="CQ7" s="138">
        <v>155000</v>
      </c>
      <c r="CR7" s="138">
        <v>155000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/>
      <c r="B8" s="184" t="s">
        <v>69</v>
      </c>
      <c r="C8" s="184" t="s">
        <v>58</v>
      </c>
      <c r="D8" s="184"/>
      <c r="E8" s="184" t="s">
        <v>70</v>
      </c>
      <c r="F8" s="184" t="s">
        <v>71</v>
      </c>
      <c r="G8" s="184" t="s">
        <v>61</v>
      </c>
      <c r="H8" s="87" t="s">
        <v>62</v>
      </c>
      <c r="I8" s="87" t="s">
        <v>63</v>
      </c>
      <c r="J8" s="185" t="s">
        <v>72</v>
      </c>
      <c r="K8" s="176"/>
      <c r="L8" s="79">
        <v>12</v>
      </c>
      <c r="M8" s="79">
        <v>0</v>
      </c>
      <c r="N8" s="79">
        <v>49</v>
      </c>
      <c r="O8" s="88">
        <v>3</v>
      </c>
      <c r="P8" s="89">
        <v>0</v>
      </c>
      <c r="Q8" s="90">
        <f>O8+P8</f>
        <v>3</v>
      </c>
      <c r="R8" s="80">
        <f>IFERROR(Q8/N8,"-")</f>
        <v>0.061224489795918</v>
      </c>
      <c r="S8" s="79">
        <v>1</v>
      </c>
      <c r="T8" s="79">
        <v>0</v>
      </c>
      <c r="U8" s="80">
        <f>IFERROR(T8/(Q8),"-")</f>
        <v>0</v>
      </c>
      <c r="V8" s="81"/>
      <c r="W8" s="82">
        <v>1</v>
      </c>
      <c r="X8" s="80">
        <f>IF(Q8=0,"-",W8/Q8)</f>
        <v>0.33333333333333</v>
      </c>
      <c r="Y8" s="181">
        <v>36000</v>
      </c>
      <c r="Z8" s="182">
        <f>IFERROR(Y8/Q8,"-")</f>
        <v>12000</v>
      </c>
      <c r="AA8" s="182">
        <f>IFERROR(Y8/W8,"-")</f>
        <v>36000</v>
      </c>
      <c r="AB8" s="176"/>
      <c r="AC8" s="83"/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0.66666666666667</v>
      </c>
      <c r="BQ8" s="118">
        <v>1</v>
      </c>
      <c r="BR8" s="119">
        <f>IFERROR(BQ8/BO8,"-")</f>
        <v>0.5</v>
      </c>
      <c r="BS8" s="120">
        <v>36000</v>
      </c>
      <c r="BT8" s="121">
        <f>IFERROR(BS8/BO8,"-")</f>
        <v>18000</v>
      </c>
      <c r="BU8" s="122"/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36000</v>
      </c>
      <c r="CR8" s="138">
        <v>36000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74</v>
      </c>
      <c r="F9" s="184" t="s">
        <v>75</v>
      </c>
      <c r="G9" s="184" t="s">
        <v>61</v>
      </c>
      <c r="H9" s="87" t="s">
        <v>62</v>
      </c>
      <c r="I9" s="87" t="s">
        <v>63</v>
      </c>
      <c r="J9" s="186" t="s">
        <v>76</v>
      </c>
      <c r="K9" s="176"/>
      <c r="L9" s="79">
        <v>43</v>
      </c>
      <c r="M9" s="79">
        <v>0</v>
      </c>
      <c r="N9" s="79">
        <v>227</v>
      </c>
      <c r="O9" s="88">
        <v>18</v>
      </c>
      <c r="P9" s="89">
        <v>0</v>
      </c>
      <c r="Q9" s="90">
        <f>O9+P9</f>
        <v>18</v>
      </c>
      <c r="R9" s="80">
        <f>IFERROR(Q9/N9,"-")</f>
        <v>0.079295154185022</v>
      </c>
      <c r="S9" s="79">
        <v>2</v>
      </c>
      <c r="T9" s="79">
        <v>12</v>
      </c>
      <c r="U9" s="80">
        <f>IFERROR(T9/(Q9),"-")</f>
        <v>0.66666666666667</v>
      </c>
      <c r="V9" s="81"/>
      <c r="W9" s="82">
        <v>4</v>
      </c>
      <c r="X9" s="80">
        <f>IF(Q9=0,"-",W9/Q9)</f>
        <v>0.22222222222222</v>
      </c>
      <c r="Y9" s="181">
        <v>370000</v>
      </c>
      <c r="Z9" s="182">
        <f>IFERROR(Y9/Q9,"-")</f>
        <v>20555.555555556</v>
      </c>
      <c r="AA9" s="182">
        <f>IFERROR(Y9/W9,"-")</f>
        <v>92500</v>
      </c>
      <c r="AB9" s="176"/>
      <c r="AC9" s="83"/>
      <c r="AD9" s="77"/>
      <c r="AE9" s="91">
        <v>1</v>
      </c>
      <c r="AF9" s="92">
        <f>IF(Q9=0,"",IF(AE9=0,"",(AE9/Q9)))</f>
        <v>0.055555555555556</v>
      </c>
      <c r="AG9" s="91"/>
      <c r="AH9" s="93">
        <f>IFERROR(AG9/AE9,"-")</f>
        <v>0</v>
      </c>
      <c r="AI9" s="94"/>
      <c r="AJ9" s="95">
        <f>IFERROR(AI9/AE9,"-")</f>
        <v>0</v>
      </c>
      <c r="AK9" s="96"/>
      <c r="AL9" s="96"/>
      <c r="AM9" s="96"/>
      <c r="AN9" s="97">
        <v>1</v>
      </c>
      <c r="AO9" s="98">
        <f>IF(Q9=0,"",IF(AN9=0,"",(AN9/Q9)))</f>
        <v>0.055555555555556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>
        <v>1</v>
      </c>
      <c r="AX9" s="104">
        <f>IF(Q9=0,"",IF(AW9=0,"",(AW9/Q9)))</f>
        <v>0.055555555555556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>
        <v>1</v>
      </c>
      <c r="BG9" s="110">
        <f>IF(Q9=0,"",IF(BF9=0,"",(BF9/Q9)))</f>
        <v>0.055555555555556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5</v>
      </c>
      <c r="BP9" s="117">
        <f>IF(Q9=0,"",IF(BO9=0,"",(BO9/Q9)))</f>
        <v>0.27777777777778</v>
      </c>
      <c r="BQ9" s="118">
        <v>1</v>
      </c>
      <c r="BR9" s="119">
        <f>IFERROR(BQ9/BO9,"-")</f>
        <v>0.2</v>
      </c>
      <c r="BS9" s="120">
        <v>13000</v>
      </c>
      <c r="BT9" s="121">
        <f>IFERROR(BS9/BO9,"-")</f>
        <v>2600</v>
      </c>
      <c r="BU9" s="122"/>
      <c r="BV9" s="122"/>
      <c r="BW9" s="122">
        <v>1</v>
      </c>
      <c r="BX9" s="123">
        <v>9</v>
      </c>
      <c r="BY9" s="124">
        <f>IF(Q9=0,"",IF(BX9=0,"",(BX9/Q9)))</f>
        <v>0.5</v>
      </c>
      <c r="BZ9" s="125">
        <v>3</v>
      </c>
      <c r="CA9" s="126">
        <f>IFERROR(BZ9/BX9,"-")</f>
        <v>0.33333333333333</v>
      </c>
      <c r="CB9" s="127">
        <v>357000</v>
      </c>
      <c r="CC9" s="128">
        <f>IFERROR(CB9/BX9,"-")</f>
        <v>39666.666666667</v>
      </c>
      <c r="CD9" s="129"/>
      <c r="CE9" s="129"/>
      <c r="CF9" s="129">
        <v>3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4</v>
      </c>
      <c r="CQ9" s="138">
        <v>370000</v>
      </c>
      <c r="CR9" s="138">
        <v>283000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/>
      <c r="B10" s="184" t="s">
        <v>77</v>
      </c>
      <c r="C10" s="184" t="s">
        <v>58</v>
      </c>
      <c r="D10" s="184"/>
      <c r="E10" s="184" t="s">
        <v>78</v>
      </c>
      <c r="F10" s="184" t="s">
        <v>78</v>
      </c>
      <c r="G10" s="184" t="s">
        <v>79</v>
      </c>
      <c r="H10" s="87" t="s">
        <v>80</v>
      </c>
      <c r="I10" s="87"/>
      <c r="J10" s="87"/>
      <c r="K10" s="176"/>
      <c r="L10" s="79">
        <v>204</v>
      </c>
      <c r="M10" s="79">
        <v>115</v>
      </c>
      <c r="N10" s="79">
        <v>97</v>
      </c>
      <c r="O10" s="88">
        <v>29</v>
      </c>
      <c r="P10" s="89">
        <v>0</v>
      </c>
      <c r="Q10" s="90">
        <f>O10+P10</f>
        <v>29</v>
      </c>
      <c r="R10" s="80">
        <f>IFERROR(Q10/N10,"-")</f>
        <v>0.29896907216495</v>
      </c>
      <c r="S10" s="79">
        <v>4</v>
      </c>
      <c r="T10" s="79">
        <v>4</v>
      </c>
      <c r="U10" s="80">
        <f>IFERROR(T10/(Q10),"-")</f>
        <v>0.13793103448276</v>
      </c>
      <c r="V10" s="81"/>
      <c r="W10" s="82">
        <v>7</v>
      </c>
      <c r="X10" s="80">
        <f>IF(Q10=0,"-",W10/Q10)</f>
        <v>0.24137931034483</v>
      </c>
      <c r="Y10" s="181">
        <v>237500</v>
      </c>
      <c r="Z10" s="182">
        <f>IFERROR(Y10/Q10,"-")</f>
        <v>8189.6551724138</v>
      </c>
      <c r="AA10" s="182">
        <f>IFERROR(Y10/W10,"-")</f>
        <v>33928.571428571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0.03448275862069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4</v>
      </c>
      <c r="BG10" s="110">
        <f>IF(Q10=0,"",IF(BF10=0,"",(BF10/Q10)))</f>
        <v>0.13793103448276</v>
      </c>
      <c r="BH10" s="109">
        <v>1</v>
      </c>
      <c r="BI10" s="111">
        <f>IFERROR(BH10/BF10,"-")</f>
        <v>0.25</v>
      </c>
      <c r="BJ10" s="112">
        <v>26500</v>
      </c>
      <c r="BK10" s="113">
        <f>IFERROR(BJ10/BF10,"-")</f>
        <v>6625</v>
      </c>
      <c r="BL10" s="114"/>
      <c r="BM10" s="114"/>
      <c r="BN10" s="114">
        <v>1</v>
      </c>
      <c r="BO10" s="116">
        <v>11</v>
      </c>
      <c r="BP10" s="117">
        <f>IF(Q10=0,"",IF(BO10=0,"",(BO10/Q10)))</f>
        <v>0.37931034482759</v>
      </c>
      <c r="BQ10" s="118">
        <v>1</v>
      </c>
      <c r="BR10" s="119">
        <f>IFERROR(BQ10/BO10,"-")</f>
        <v>0.090909090909091</v>
      </c>
      <c r="BS10" s="120">
        <v>16000</v>
      </c>
      <c r="BT10" s="121">
        <f>IFERROR(BS10/BO10,"-")</f>
        <v>1454.5454545455</v>
      </c>
      <c r="BU10" s="122"/>
      <c r="BV10" s="122"/>
      <c r="BW10" s="122">
        <v>1</v>
      </c>
      <c r="BX10" s="123">
        <v>9</v>
      </c>
      <c r="BY10" s="124">
        <f>IF(Q10=0,"",IF(BX10=0,"",(BX10/Q10)))</f>
        <v>0.31034482758621</v>
      </c>
      <c r="BZ10" s="125">
        <v>3</v>
      </c>
      <c r="CA10" s="126">
        <f>IFERROR(BZ10/BX10,"-")</f>
        <v>0.33333333333333</v>
      </c>
      <c r="CB10" s="127">
        <v>172000</v>
      </c>
      <c r="CC10" s="128">
        <f>IFERROR(CB10/BX10,"-")</f>
        <v>19111.111111111</v>
      </c>
      <c r="CD10" s="129">
        <v>1</v>
      </c>
      <c r="CE10" s="129"/>
      <c r="CF10" s="129">
        <v>2</v>
      </c>
      <c r="CG10" s="130">
        <v>4</v>
      </c>
      <c r="CH10" s="131">
        <f>IF(Q10=0,"",IF(CG10=0,"",(CG10/Q10)))</f>
        <v>0.13793103448276</v>
      </c>
      <c r="CI10" s="132">
        <v>2</v>
      </c>
      <c r="CJ10" s="133">
        <f>IFERROR(CI10/CG10,"-")</f>
        <v>0.5</v>
      </c>
      <c r="CK10" s="134">
        <v>23000</v>
      </c>
      <c r="CL10" s="135">
        <f>IFERROR(CK10/CG10,"-")</f>
        <v>5750</v>
      </c>
      <c r="CM10" s="136">
        <v>1</v>
      </c>
      <c r="CN10" s="136">
        <v>1</v>
      </c>
      <c r="CO10" s="136"/>
      <c r="CP10" s="137">
        <v>7</v>
      </c>
      <c r="CQ10" s="138">
        <v>237500</v>
      </c>
      <c r="CR10" s="138">
        <v>150000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>
        <f>AC11</f>
        <v>1.1866666666667</v>
      </c>
      <c r="B11" s="184" t="s">
        <v>81</v>
      </c>
      <c r="C11" s="184" t="s">
        <v>58</v>
      </c>
      <c r="D11" s="184"/>
      <c r="E11" s="184" t="s">
        <v>82</v>
      </c>
      <c r="F11" s="184" t="s">
        <v>83</v>
      </c>
      <c r="G11" s="184" t="s">
        <v>61</v>
      </c>
      <c r="H11" s="87" t="s">
        <v>84</v>
      </c>
      <c r="I11" s="87" t="s">
        <v>85</v>
      </c>
      <c r="J11" s="87" t="s">
        <v>86</v>
      </c>
      <c r="K11" s="176">
        <v>375000</v>
      </c>
      <c r="L11" s="79">
        <v>15</v>
      </c>
      <c r="M11" s="79">
        <v>0</v>
      </c>
      <c r="N11" s="79">
        <v>78</v>
      </c>
      <c r="O11" s="88">
        <v>6</v>
      </c>
      <c r="P11" s="89">
        <v>0</v>
      </c>
      <c r="Q11" s="90">
        <f>O11+P11</f>
        <v>6</v>
      </c>
      <c r="R11" s="80">
        <f>IFERROR(Q11/N11,"-")</f>
        <v>0.076923076923077</v>
      </c>
      <c r="S11" s="79">
        <v>1</v>
      </c>
      <c r="T11" s="79">
        <v>3</v>
      </c>
      <c r="U11" s="80">
        <f>IFERROR(T11/(Q11),"-")</f>
        <v>0.5</v>
      </c>
      <c r="V11" s="81">
        <f>IFERROR(K11/SUM(Q11:Q18),"-")</f>
        <v>6944.4444444444</v>
      </c>
      <c r="W11" s="82">
        <v>1</v>
      </c>
      <c r="X11" s="80">
        <f>IF(Q11=0,"-",W11/Q11)</f>
        <v>0.16666666666667</v>
      </c>
      <c r="Y11" s="181">
        <v>8000</v>
      </c>
      <c r="Z11" s="182">
        <f>IFERROR(Y11/Q11,"-")</f>
        <v>1333.3333333333</v>
      </c>
      <c r="AA11" s="182">
        <f>IFERROR(Y11/W11,"-")</f>
        <v>8000</v>
      </c>
      <c r="AB11" s="176">
        <f>SUM(Y11:Y18)-SUM(K11:K18)</f>
        <v>70000</v>
      </c>
      <c r="AC11" s="83">
        <f>SUM(Y11:Y18)/SUM(K11:K18)</f>
        <v>1.1866666666667</v>
      </c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0.16666666666667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0.5</v>
      </c>
      <c r="BQ11" s="118">
        <v>1</v>
      </c>
      <c r="BR11" s="119">
        <f>IFERROR(BQ11/BO11,"-")</f>
        <v>0.33333333333333</v>
      </c>
      <c r="BS11" s="120">
        <v>8000</v>
      </c>
      <c r="BT11" s="121">
        <f>IFERROR(BS11/BO11,"-")</f>
        <v>2666.6666666667</v>
      </c>
      <c r="BU11" s="122"/>
      <c r="BV11" s="122">
        <v>1</v>
      </c>
      <c r="BW11" s="122"/>
      <c r="BX11" s="123">
        <v>1</v>
      </c>
      <c r="BY11" s="124">
        <f>IF(Q11=0,"",IF(BX11=0,"",(BX11/Q11)))</f>
        <v>0.16666666666667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0.16666666666667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8000</v>
      </c>
      <c r="CR11" s="138">
        <v>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87</v>
      </c>
      <c r="C12" s="184" t="s">
        <v>58</v>
      </c>
      <c r="D12" s="184"/>
      <c r="E12" s="184" t="s">
        <v>88</v>
      </c>
      <c r="F12" s="184" t="s">
        <v>89</v>
      </c>
      <c r="G12" s="184" t="s">
        <v>61</v>
      </c>
      <c r="H12" s="87"/>
      <c r="I12" s="87" t="s">
        <v>85</v>
      </c>
      <c r="J12" s="87" t="s">
        <v>90</v>
      </c>
      <c r="K12" s="176"/>
      <c r="L12" s="79">
        <v>14</v>
      </c>
      <c r="M12" s="79">
        <v>0</v>
      </c>
      <c r="N12" s="79">
        <v>60</v>
      </c>
      <c r="O12" s="88">
        <v>4</v>
      </c>
      <c r="P12" s="89">
        <v>0</v>
      </c>
      <c r="Q12" s="90">
        <f>O12+P12</f>
        <v>4</v>
      </c>
      <c r="R12" s="80">
        <f>IFERROR(Q12/N12,"-")</f>
        <v>0.066666666666667</v>
      </c>
      <c r="S12" s="79">
        <v>0</v>
      </c>
      <c r="T12" s="79">
        <v>1</v>
      </c>
      <c r="U12" s="80">
        <f>IFERROR(T12/(Q12),"-")</f>
        <v>0.25</v>
      </c>
      <c r="V12" s="81"/>
      <c r="W12" s="82">
        <v>1</v>
      </c>
      <c r="X12" s="80">
        <f>IF(Q12=0,"-",W12/Q12)</f>
        <v>0.25</v>
      </c>
      <c r="Y12" s="181">
        <v>25000</v>
      </c>
      <c r="Z12" s="182">
        <f>IFERROR(Y12/Q12,"-")</f>
        <v>6250</v>
      </c>
      <c r="AA12" s="182">
        <f>IFERROR(Y12/W12,"-")</f>
        <v>25000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0.75</v>
      </c>
      <c r="BH12" s="109">
        <v>1</v>
      </c>
      <c r="BI12" s="111">
        <f>IFERROR(BH12/BF12,"-")</f>
        <v>0.33333333333333</v>
      </c>
      <c r="BJ12" s="112">
        <v>25000</v>
      </c>
      <c r="BK12" s="113">
        <f>IFERROR(BJ12/BF12,"-")</f>
        <v>8333.3333333333</v>
      </c>
      <c r="BL12" s="114"/>
      <c r="BM12" s="114"/>
      <c r="BN12" s="114">
        <v>1</v>
      </c>
      <c r="BO12" s="116">
        <v>1</v>
      </c>
      <c r="BP12" s="117">
        <f>IF(Q12=0,"",IF(BO12=0,"",(BO12/Q12)))</f>
        <v>0.25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25000</v>
      </c>
      <c r="CR12" s="138">
        <v>25000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91</v>
      </c>
      <c r="C13" s="184" t="s">
        <v>58</v>
      </c>
      <c r="D13" s="184"/>
      <c r="E13" s="184" t="s">
        <v>92</v>
      </c>
      <c r="F13" s="184" t="s">
        <v>93</v>
      </c>
      <c r="G13" s="184" t="s">
        <v>61</v>
      </c>
      <c r="H13" s="87"/>
      <c r="I13" s="87" t="s">
        <v>85</v>
      </c>
      <c r="J13" s="87" t="s">
        <v>94</v>
      </c>
      <c r="K13" s="176"/>
      <c r="L13" s="79">
        <v>0</v>
      </c>
      <c r="M13" s="79">
        <v>0</v>
      </c>
      <c r="N13" s="79">
        <v>8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95</v>
      </c>
      <c r="C14" s="184" t="s">
        <v>58</v>
      </c>
      <c r="D14" s="184"/>
      <c r="E14" s="184" t="s">
        <v>78</v>
      </c>
      <c r="F14" s="184" t="s">
        <v>78</v>
      </c>
      <c r="G14" s="184" t="s">
        <v>79</v>
      </c>
      <c r="H14" s="87"/>
      <c r="I14" s="87"/>
      <c r="J14" s="87"/>
      <c r="K14" s="176"/>
      <c r="L14" s="79">
        <v>163</v>
      </c>
      <c r="M14" s="79">
        <v>49</v>
      </c>
      <c r="N14" s="79">
        <v>103</v>
      </c>
      <c r="O14" s="88">
        <v>17</v>
      </c>
      <c r="P14" s="89">
        <v>0</v>
      </c>
      <c r="Q14" s="90">
        <f>O14+P14</f>
        <v>17</v>
      </c>
      <c r="R14" s="80">
        <f>IFERROR(Q14/N14,"-")</f>
        <v>0.16504854368932</v>
      </c>
      <c r="S14" s="79">
        <v>4</v>
      </c>
      <c r="T14" s="79">
        <v>3</v>
      </c>
      <c r="U14" s="80">
        <f>IFERROR(T14/(Q14),"-")</f>
        <v>0.17647058823529</v>
      </c>
      <c r="V14" s="81"/>
      <c r="W14" s="82">
        <v>3</v>
      </c>
      <c r="X14" s="80">
        <f>IF(Q14=0,"-",W14/Q14)</f>
        <v>0.17647058823529</v>
      </c>
      <c r="Y14" s="181">
        <v>82000</v>
      </c>
      <c r="Z14" s="182">
        <f>IFERROR(Y14/Q14,"-")</f>
        <v>4823.5294117647</v>
      </c>
      <c r="AA14" s="182">
        <f>IFERROR(Y14/W14,"-")</f>
        <v>27333.333333333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0.11764705882353</v>
      </c>
      <c r="BH14" s="109">
        <v>1</v>
      </c>
      <c r="BI14" s="111">
        <f>IFERROR(BH14/BF14,"-")</f>
        <v>0.5</v>
      </c>
      <c r="BJ14" s="112">
        <v>13000</v>
      </c>
      <c r="BK14" s="113">
        <f>IFERROR(BJ14/BF14,"-")</f>
        <v>6500</v>
      </c>
      <c r="BL14" s="114"/>
      <c r="BM14" s="114"/>
      <c r="BN14" s="114">
        <v>1</v>
      </c>
      <c r="BO14" s="116">
        <v>6</v>
      </c>
      <c r="BP14" s="117">
        <f>IF(Q14=0,"",IF(BO14=0,"",(BO14/Q14)))</f>
        <v>0.35294117647059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5</v>
      </c>
      <c r="BY14" s="124">
        <f>IF(Q14=0,"",IF(BX14=0,"",(BX14/Q14)))</f>
        <v>0.29411764705882</v>
      </c>
      <c r="BZ14" s="125">
        <v>1</v>
      </c>
      <c r="CA14" s="126">
        <f>IFERROR(BZ14/BX14,"-")</f>
        <v>0.2</v>
      </c>
      <c r="CB14" s="127">
        <v>26000</v>
      </c>
      <c r="CC14" s="128">
        <f>IFERROR(CB14/BX14,"-")</f>
        <v>5200</v>
      </c>
      <c r="CD14" s="129"/>
      <c r="CE14" s="129"/>
      <c r="CF14" s="129">
        <v>1</v>
      </c>
      <c r="CG14" s="130">
        <v>4</v>
      </c>
      <c r="CH14" s="131">
        <f>IF(Q14=0,"",IF(CG14=0,"",(CG14/Q14)))</f>
        <v>0.23529411764706</v>
      </c>
      <c r="CI14" s="132">
        <v>1</v>
      </c>
      <c r="CJ14" s="133">
        <f>IFERROR(CI14/CG14,"-")</f>
        <v>0.25</v>
      </c>
      <c r="CK14" s="134">
        <v>43000</v>
      </c>
      <c r="CL14" s="135">
        <f>IFERROR(CK14/CG14,"-")</f>
        <v>10750</v>
      </c>
      <c r="CM14" s="136"/>
      <c r="CN14" s="136"/>
      <c r="CO14" s="136">
        <v>1</v>
      </c>
      <c r="CP14" s="137">
        <v>3</v>
      </c>
      <c r="CQ14" s="138">
        <v>82000</v>
      </c>
      <c r="CR14" s="138">
        <v>43000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96</v>
      </c>
      <c r="C15" s="184" t="s">
        <v>58</v>
      </c>
      <c r="D15" s="184"/>
      <c r="E15" s="184" t="s">
        <v>82</v>
      </c>
      <c r="F15" s="184" t="s">
        <v>83</v>
      </c>
      <c r="G15" s="184" t="s">
        <v>61</v>
      </c>
      <c r="H15" s="87" t="s">
        <v>97</v>
      </c>
      <c r="I15" s="87" t="s">
        <v>85</v>
      </c>
      <c r="J15" s="87" t="s">
        <v>86</v>
      </c>
      <c r="K15" s="176"/>
      <c r="L15" s="79">
        <v>19</v>
      </c>
      <c r="M15" s="79">
        <v>0</v>
      </c>
      <c r="N15" s="79">
        <v>87</v>
      </c>
      <c r="O15" s="88">
        <v>8</v>
      </c>
      <c r="P15" s="89">
        <v>0</v>
      </c>
      <c r="Q15" s="90">
        <f>O15+P15</f>
        <v>8</v>
      </c>
      <c r="R15" s="80">
        <f>IFERROR(Q15/N15,"-")</f>
        <v>0.091954022988506</v>
      </c>
      <c r="S15" s="79">
        <v>0</v>
      </c>
      <c r="T15" s="79">
        <v>3</v>
      </c>
      <c r="U15" s="80">
        <f>IFERROR(T15/(Q15),"-")</f>
        <v>0.375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0.375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4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0.125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98</v>
      </c>
      <c r="C16" s="184" t="s">
        <v>58</v>
      </c>
      <c r="D16" s="184"/>
      <c r="E16" s="184" t="s">
        <v>88</v>
      </c>
      <c r="F16" s="184" t="s">
        <v>89</v>
      </c>
      <c r="G16" s="184" t="s">
        <v>61</v>
      </c>
      <c r="H16" s="87"/>
      <c r="I16" s="87" t="s">
        <v>85</v>
      </c>
      <c r="J16" s="87" t="s">
        <v>90</v>
      </c>
      <c r="K16" s="176"/>
      <c r="L16" s="79">
        <v>2</v>
      </c>
      <c r="M16" s="79">
        <v>0</v>
      </c>
      <c r="N16" s="79">
        <v>14</v>
      </c>
      <c r="O16" s="88">
        <v>1</v>
      </c>
      <c r="P16" s="89">
        <v>0</v>
      </c>
      <c r="Q16" s="90">
        <f>O16+P16</f>
        <v>1</v>
      </c>
      <c r="R16" s="80">
        <f>IFERROR(Q16/N16,"-")</f>
        <v>0.071428571428571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1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99</v>
      </c>
      <c r="C17" s="184" t="s">
        <v>58</v>
      </c>
      <c r="D17" s="184"/>
      <c r="E17" s="184" t="s">
        <v>92</v>
      </c>
      <c r="F17" s="184" t="s">
        <v>93</v>
      </c>
      <c r="G17" s="184" t="s">
        <v>61</v>
      </c>
      <c r="H17" s="87"/>
      <c r="I17" s="87" t="s">
        <v>85</v>
      </c>
      <c r="J17" s="87" t="s">
        <v>94</v>
      </c>
      <c r="K17" s="176"/>
      <c r="L17" s="79">
        <v>12</v>
      </c>
      <c r="M17" s="79">
        <v>0</v>
      </c>
      <c r="N17" s="79">
        <v>47</v>
      </c>
      <c r="O17" s="88">
        <v>7</v>
      </c>
      <c r="P17" s="89">
        <v>0</v>
      </c>
      <c r="Q17" s="90">
        <f>O17+P17</f>
        <v>7</v>
      </c>
      <c r="R17" s="80">
        <f>IFERROR(Q17/N17,"-")</f>
        <v>0.14893617021277</v>
      </c>
      <c r="S17" s="79">
        <v>1</v>
      </c>
      <c r="T17" s="79">
        <v>2</v>
      </c>
      <c r="U17" s="80">
        <f>IFERROR(T17/(Q17),"-")</f>
        <v>0.28571428571429</v>
      </c>
      <c r="V17" s="81"/>
      <c r="W17" s="82">
        <v>1</v>
      </c>
      <c r="X17" s="80">
        <f>IF(Q17=0,"-",W17/Q17)</f>
        <v>0.14285714285714</v>
      </c>
      <c r="Y17" s="181">
        <v>300000</v>
      </c>
      <c r="Z17" s="182">
        <f>IFERROR(Y17/Q17,"-")</f>
        <v>42857.142857143</v>
      </c>
      <c r="AA17" s="182">
        <f>IFERROR(Y17/W17,"-")</f>
        <v>300000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0.28571428571429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4</v>
      </c>
      <c r="BP17" s="117">
        <f>IF(Q17=0,"",IF(BO17=0,"",(BO17/Q17)))</f>
        <v>0.57142857142857</v>
      </c>
      <c r="BQ17" s="118">
        <v>1</v>
      </c>
      <c r="BR17" s="119">
        <f>IFERROR(BQ17/BO17,"-")</f>
        <v>0.25</v>
      </c>
      <c r="BS17" s="120">
        <v>300000</v>
      </c>
      <c r="BT17" s="121">
        <f>IFERROR(BS17/BO17,"-")</f>
        <v>75000</v>
      </c>
      <c r="BU17" s="122"/>
      <c r="BV17" s="122"/>
      <c r="BW17" s="122">
        <v>1</v>
      </c>
      <c r="BX17" s="123">
        <v>1</v>
      </c>
      <c r="BY17" s="124">
        <f>IF(Q17=0,"",IF(BX17=0,"",(BX17/Q17)))</f>
        <v>0.14285714285714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300000</v>
      </c>
      <c r="CR17" s="138">
        <v>300000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/>
      <c r="B18" s="184" t="s">
        <v>100</v>
      </c>
      <c r="C18" s="184" t="s">
        <v>58</v>
      </c>
      <c r="D18" s="184"/>
      <c r="E18" s="184" t="s">
        <v>78</v>
      </c>
      <c r="F18" s="184" t="s">
        <v>78</v>
      </c>
      <c r="G18" s="184" t="s">
        <v>79</v>
      </c>
      <c r="H18" s="87"/>
      <c r="I18" s="87"/>
      <c r="J18" s="87"/>
      <c r="K18" s="176"/>
      <c r="L18" s="79">
        <v>146</v>
      </c>
      <c r="M18" s="79">
        <v>78</v>
      </c>
      <c r="N18" s="79">
        <v>59</v>
      </c>
      <c r="O18" s="88">
        <v>11</v>
      </c>
      <c r="P18" s="89">
        <v>0</v>
      </c>
      <c r="Q18" s="90">
        <f>O18+P18</f>
        <v>11</v>
      </c>
      <c r="R18" s="80">
        <f>IFERROR(Q18/N18,"-")</f>
        <v>0.1864406779661</v>
      </c>
      <c r="S18" s="79">
        <v>0</v>
      </c>
      <c r="T18" s="79">
        <v>1</v>
      </c>
      <c r="U18" s="80">
        <f>IFERROR(T18/(Q18),"-")</f>
        <v>0.090909090909091</v>
      </c>
      <c r="V18" s="81"/>
      <c r="W18" s="82">
        <v>2</v>
      </c>
      <c r="X18" s="80">
        <f>IF(Q18=0,"-",W18/Q18)</f>
        <v>0.18181818181818</v>
      </c>
      <c r="Y18" s="181">
        <v>30000</v>
      </c>
      <c r="Z18" s="182">
        <f>IFERROR(Y18/Q18,"-")</f>
        <v>2727.2727272727</v>
      </c>
      <c r="AA18" s="182">
        <f>IFERROR(Y18/W18,"-")</f>
        <v>15000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3</v>
      </c>
      <c r="BG18" s="110">
        <f>IF(Q18=0,"",IF(BF18=0,"",(BF18/Q18)))</f>
        <v>0.27272727272727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3</v>
      </c>
      <c r="BP18" s="117">
        <f>IF(Q18=0,"",IF(BO18=0,"",(BO18/Q18)))</f>
        <v>0.27272727272727</v>
      </c>
      <c r="BQ18" s="118">
        <v>1</v>
      </c>
      <c r="BR18" s="119">
        <f>IFERROR(BQ18/BO18,"-")</f>
        <v>0.33333333333333</v>
      </c>
      <c r="BS18" s="120">
        <v>3000</v>
      </c>
      <c r="BT18" s="121">
        <f>IFERROR(BS18/BO18,"-")</f>
        <v>1000</v>
      </c>
      <c r="BU18" s="122">
        <v>1</v>
      </c>
      <c r="BV18" s="122"/>
      <c r="BW18" s="122"/>
      <c r="BX18" s="123">
        <v>5</v>
      </c>
      <c r="BY18" s="124">
        <f>IF(Q18=0,"",IF(BX18=0,"",(BX18/Q18)))</f>
        <v>0.45454545454545</v>
      </c>
      <c r="BZ18" s="125">
        <v>1</v>
      </c>
      <c r="CA18" s="126">
        <f>IFERROR(BZ18/BX18,"-")</f>
        <v>0.2</v>
      </c>
      <c r="CB18" s="127">
        <v>27000</v>
      </c>
      <c r="CC18" s="128">
        <f>IFERROR(CB18/BX18,"-")</f>
        <v>5400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30000</v>
      </c>
      <c r="CR18" s="138">
        <v>27000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>
        <f>AC19</f>
        <v>0.25</v>
      </c>
      <c r="B19" s="184" t="s">
        <v>101</v>
      </c>
      <c r="C19" s="184" t="s">
        <v>58</v>
      </c>
      <c r="D19" s="184"/>
      <c r="E19" s="184" t="s">
        <v>102</v>
      </c>
      <c r="F19" s="184" t="s">
        <v>103</v>
      </c>
      <c r="G19" s="184" t="s">
        <v>61</v>
      </c>
      <c r="H19" s="87" t="s">
        <v>104</v>
      </c>
      <c r="I19" s="87" t="s">
        <v>105</v>
      </c>
      <c r="J19" s="87" t="s">
        <v>106</v>
      </c>
      <c r="K19" s="176">
        <v>120000</v>
      </c>
      <c r="L19" s="79">
        <v>28</v>
      </c>
      <c r="M19" s="79">
        <v>0</v>
      </c>
      <c r="N19" s="79">
        <v>84</v>
      </c>
      <c r="O19" s="88">
        <v>7</v>
      </c>
      <c r="P19" s="89">
        <v>0</v>
      </c>
      <c r="Q19" s="90">
        <f>O19+P19</f>
        <v>7</v>
      </c>
      <c r="R19" s="80">
        <f>IFERROR(Q19/N19,"-")</f>
        <v>0.083333333333333</v>
      </c>
      <c r="S19" s="79">
        <v>0</v>
      </c>
      <c r="T19" s="79">
        <v>4</v>
      </c>
      <c r="U19" s="80">
        <f>IFERROR(T19/(Q19),"-")</f>
        <v>0.57142857142857</v>
      </c>
      <c r="V19" s="81">
        <f>IFERROR(K19/SUM(Q19:Q20),"-")</f>
        <v>9230.7692307692</v>
      </c>
      <c r="W19" s="82">
        <v>1</v>
      </c>
      <c r="X19" s="80">
        <f>IF(Q19=0,"-",W19/Q19)</f>
        <v>0.14285714285714</v>
      </c>
      <c r="Y19" s="181">
        <v>24000</v>
      </c>
      <c r="Z19" s="182">
        <f>IFERROR(Y19/Q19,"-")</f>
        <v>3428.5714285714</v>
      </c>
      <c r="AA19" s="182">
        <f>IFERROR(Y19/W19,"-")</f>
        <v>24000</v>
      </c>
      <c r="AB19" s="176">
        <f>SUM(Y19:Y20)-SUM(K19:K20)</f>
        <v>-90000</v>
      </c>
      <c r="AC19" s="83">
        <f>SUM(Y19:Y20)/SUM(K19:K20)</f>
        <v>0.25</v>
      </c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5</v>
      </c>
      <c r="BP19" s="117">
        <f>IF(Q19=0,"",IF(BO19=0,"",(BO19/Q19)))</f>
        <v>0.71428571428571</v>
      </c>
      <c r="BQ19" s="118">
        <v>1</v>
      </c>
      <c r="BR19" s="119">
        <f>IFERROR(BQ19/BO19,"-")</f>
        <v>0.2</v>
      </c>
      <c r="BS19" s="120">
        <v>24000</v>
      </c>
      <c r="BT19" s="121">
        <f>IFERROR(BS19/BO19,"-")</f>
        <v>4800</v>
      </c>
      <c r="BU19" s="122"/>
      <c r="BV19" s="122"/>
      <c r="BW19" s="122">
        <v>1</v>
      </c>
      <c r="BX19" s="123">
        <v>2</v>
      </c>
      <c r="BY19" s="124">
        <f>IF(Q19=0,"",IF(BX19=0,"",(BX19/Q19)))</f>
        <v>0.28571428571429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24000</v>
      </c>
      <c r="CR19" s="138">
        <v>24000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107</v>
      </c>
      <c r="C20" s="184" t="s">
        <v>58</v>
      </c>
      <c r="D20" s="184"/>
      <c r="E20" s="184" t="s">
        <v>102</v>
      </c>
      <c r="F20" s="184" t="s">
        <v>103</v>
      </c>
      <c r="G20" s="184" t="s">
        <v>79</v>
      </c>
      <c r="H20" s="87"/>
      <c r="I20" s="87"/>
      <c r="J20" s="87"/>
      <c r="K20" s="176"/>
      <c r="L20" s="79">
        <v>31</v>
      </c>
      <c r="M20" s="79">
        <v>20</v>
      </c>
      <c r="N20" s="79">
        <v>26</v>
      </c>
      <c r="O20" s="88">
        <v>6</v>
      </c>
      <c r="P20" s="89">
        <v>0</v>
      </c>
      <c r="Q20" s="90">
        <f>O20+P20</f>
        <v>6</v>
      </c>
      <c r="R20" s="80">
        <f>IFERROR(Q20/N20,"-")</f>
        <v>0.23076923076923</v>
      </c>
      <c r="S20" s="79">
        <v>1</v>
      </c>
      <c r="T20" s="79">
        <v>2</v>
      </c>
      <c r="U20" s="80">
        <f>IFERROR(T20/(Q20),"-")</f>
        <v>0.33333333333333</v>
      </c>
      <c r="V20" s="81"/>
      <c r="W20" s="82">
        <v>2</v>
      </c>
      <c r="X20" s="80">
        <f>IF(Q20=0,"-",W20/Q20)</f>
        <v>0.33333333333333</v>
      </c>
      <c r="Y20" s="181">
        <v>6000</v>
      </c>
      <c r="Z20" s="182">
        <f>IFERROR(Y20/Q20,"-")</f>
        <v>1000</v>
      </c>
      <c r="AA20" s="182">
        <f>IFERROR(Y20/W20,"-")</f>
        <v>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0.16666666666667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>
        <v>3</v>
      </c>
      <c r="BY20" s="124">
        <f>IF(Q20=0,"",IF(BX20=0,"",(BX20/Q20)))</f>
        <v>0.5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>
        <v>2</v>
      </c>
      <c r="CH20" s="131">
        <f>IF(Q20=0,"",IF(CG20=0,"",(CG20/Q20)))</f>
        <v>0.33333333333333</v>
      </c>
      <c r="CI20" s="132">
        <v>2</v>
      </c>
      <c r="CJ20" s="133">
        <f>IFERROR(CI20/CG20,"-")</f>
        <v>1</v>
      </c>
      <c r="CK20" s="134">
        <v>6000</v>
      </c>
      <c r="CL20" s="135">
        <f>IFERROR(CK20/CG20,"-")</f>
        <v>3000</v>
      </c>
      <c r="CM20" s="136">
        <v>2</v>
      </c>
      <c r="CN20" s="136"/>
      <c r="CO20" s="136"/>
      <c r="CP20" s="137">
        <v>2</v>
      </c>
      <c r="CQ20" s="138">
        <v>6000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>
        <f>AC21</f>
        <v>0.44</v>
      </c>
      <c r="B21" s="184" t="s">
        <v>108</v>
      </c>
      <c r="C21" s="184" t="s">
        <v>58</v>
      </c>
      <c r="D21" s="184"/>
      <c r="E21" s="184" t="s">
        <v>109</v>
      </c>
      <c r="F21" s="184" t="s">
        <v>110</v>
      </c>
      <c r="G21" s="184" t="s">
        <v>61</v>
      </c>
      <c r="H21" s="87" t="s">
        <v>111</v>
      </c>
      <c r="I21" s="87" t="s">
        <v>105</v>
      </c>
      <c r="J21" s="87" t="s">
        <v>112</v>
      </c>
      <c r="K21" s="176">
        <v>150000</v>
      </c>
      <c r="L21" s="79">
        <v>7</v>
      </c>
      <c r="M21" s="79">
        <v>0</v>
      </c>
      <c r="N21" s="79">
        <v>38</v>
      </c>
      <c r="O21" s="88">
        <v>2</v>
      </c>
      <c r="P21" s="89">
        <v>0</v>
      </c>
      <c r="Q21" s="90">
        <f>O21+P21</f>
        <v>2</v>
      </c>
      <c r="R21" s="80">
        <f>IFERROR(Q21/N21,"-")</f>
        <v>0.052631578947368</v>
      </c>
      <c r="S21" s="79">
        <v>1</v>
      </c>
      <c r="T21" s="79">
        <v>0</v>
      </c>
      <c r="U21" s="80">
        <f>IFERROR(T21/(Q21),"-")</f>
        <v>0</v>
      </c>
      <c r="V21" s="81">
        <f>IFERROR(K21/SUM(Q21:Q22),"-")</f>
        <v>21428.571428571</v>
      </c>
      <c r="W21" s="82">
        <v>1</v>
      </c>
      <c r="X21" s="80">
        <f>IF(Q21=0,"-",W21/Q21)</f>
        <v>0.5</v>
      </c>
      <c r="Y21" s="181">
        <v>18000</v>
      </c>
      <c r="Z21" s="182">
        <f>IFERROR(Y21/Q21,"-")</f>
        <v>9000</v>
      </c>
      <c r="AA21" s="182">
        <f>IFERROR(Y21/W21,"-")</f>
        <v>18000</v>
      </c>
      <c r="AB21" s="176">
        <f>SUM(Y21:Y22)-SUM(K21:K22)</f>
        <v>-84000</v>
      </c>
      <c r="AC21" s="83">
        <f>SUM(Y21:Y22)/SUM(K21:K22)</f>
        <v>0.44</v>
      </c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0.5</v>
      </c>
      <c r="BQ21" s="118">
        <v>1</v>
      </c>
      <c r="BR21" s="119">
        <f>IFERROR(BQ21/BO21,"-")</f>
        <v>1</v>
      </c>
      <c r="BS21" s="120">
        <v>18000</v>
      </c>
      <c r="BT21" s="121">
        <f>IFERROR(BS21/BO21,"-")</f>
        <v>18000</v>
      </c>
      <c r="BU21" s="122"/>
      <c r="BV21" s="122"/>
      <c r="BW21" s="122">
        <v>1</v>
      </c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1</v>
      </c>
      <c r="CQ21" s="138">
        <v>18000</v>
      </c>
      <c r="CR21" s="138">
        <v>18000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113</v>
      </c>
      <c r="C22" s="184" t="s">
        <v>58</v>
      </c>
      <c r="D22" s="184"/>
      <c r="E22" s="184" t="s">
        <v>109</v>
      </c>
      <c r="F22" s="184" t="s">
        <v>110</v>
      </c>
      <c r="G22" s="184" t="s">
        <v>79</v>
      </c>
      <c r="H22" s="87"/>
      <c r="I22" s="87"/>
      <c r="J22" s="87"/>
      <c r="K22" s="176"/>
      <c r="L22" s="79">
        <v>18</v>
      </c>
      <c r="M22" s="79">
        <v>18</v>
      </c>
      <c r="N22" s="79">
        <v>5</v>
      </c>
      <c r="O22" s="88">
        <v>5</v>
      </c>
      <c r="P22" s="89">
        <v>0</v>
      </c>
      <c r="Q22" s="90">
        <f>O22+P22</f>
        <v>5</v>
      </c>
      <c r="R22" s="80">
        <f>IFERROR(Q22/N22,"-")</f>
        <v>1</v>
      </c>
      <c r="S22" s="79">
        <v>0</v>
      </c>
      <c r="T22" s="79">
        <v>3</v>
      </c>
      <c r="U22" s="80">
        <f>IFERROR(T22/(Q22),"-")</f>
        <v>0.6</v>
      </c>
      <c r="V22" s="81"/>
      <c r="W22" s="82">
        <v>1</v>
      </c>
      <c r="X22" s="80">
        <f>IF(Q22=0,"-",W22/Q22)</f>
        <v>0.2</v>
      </c>
      <c r="Y22" s="181">
        <v>48000</v>
      </c>
      <c r="Z22" s="182">
        <f>IFERROR(Y22/Q22,"-")</f>
        <v>9600</v>
      </c>
      <c r="AA22" s="182">
        <f>IFERROR(Y22/W22,"-")</f>
        <v>48000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0.2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0.4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>
        <v>2</v>
      </c>
      <c r="CH22" s="131">
        <f>IF(Q22=0,"",IF(CG22=0,"",(CG22/Q22)))</f>
        <v>0.4</v>
      </c>
      <c r="CI22" s="132">
        <v>1</v>
      </c>
      <c r="CJ22" s="133">
        <f>IFERROR(CI22/CG22,"-")</f>
        <v>0.5</v>
      </c>
      <c r="CK22" s="134">
        <v>48000</v>
      </c>
      <c r="CL22" s="135">
        <f>IFERROR(CK22/CG22,"-")</f>
        <v>24000</v>
      </c>
      <c r="CM22" s="136"/>
      <c r="CN22" s="136"/>
      <c r="CO22" s="136">
        <v>1</v>
      </c>
      <c r="CP22" s="137">
        <v>1</v>
      </c>
      <c r="CQ22" s="138">
        <v>48000</v>
      </c>
      <c r="CR22" s="138">
        <v>48000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>
        <f>AC23</f>
        <v>0.52307692307692</v>
      </c>
      <c r="B23" s="184" t="s">
        <v>114</v>
      </c>
      <c r="C23" s="184" t="s">
        <v>58</v>
      </c>
      <c r="D23" s="184"/>
      <c r="E23" s="184" t="s">
        <v>70</v>
      </c>
      <c r="F23" s="184" t="s">
        <v>115</v>
      </c>
      <c r="G23" s="184" t="s">
        <v>61</v>
      </c>
      <c r="H23" s="87" t="s">
        <v>84</v>
      </c>
      <c r="I23" s="87" t="s">
        <v>116</v>
      </c>
      <c r="J23" s="186" t="s">
        <v>76</v>
      </c>
      <c r="K23" s="176">
        <v>130000</v>
      </c>
      <c r="L23" s="79">
        <v>11</v>
      </c>
      <c r="M23" s="79">
        <v>0</v>
      </c>
      <c r="N23" s="79">
        <v>57</v>
      </c>
      <c r="O23" s="88">
        <v>3</v>
      </c>
      <c r="P23" s="89">
        <v>0</v>
      </c>
      <c r="Q23" s="90">
        <f>O23+P23</f>
        <v>3</v>
      </c>
      <c r="R23" s="80">
        <f>IFERROR(Q23/N23,"-")</f>
        <v>0.052631578947368</v>
      </c>
      <c r="S23" s="79">
        <v>0</v>
      </c>
      <c r="T23" s="79">
        <v>1</v>
      </c>
      <c r="U23" s="80">
        <f>IFERROR(T23/(Q23),"-")</f>
        <v>0.33333333333333</v>
      </c>
      <c r="V23" s="81">
        <f>IFERROR(K23/SUM(Q23:Q24),"-")</f>
        <v>11818.181818182</v>
      </c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>
        <f>SUM(Y23:Y24)-SUM(K23:K24)</f>
        <v>-62000</v>
      </c>
      <c r="AC23" s="83">
        <f>SUM(Y23:Y24)/SUM(K23:K24)</f>
        <v>0.52307692307692</v>
      </c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0.33333333333333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2</v>
      </c>
      <c r="BP23" s="117">
        <f>IF(Q23=0,"",IF(BO23=0,"",(BO23/Q23)))</f>
        <v>0.66666666666667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/>
      <c r="B24" s="184" t="s">
        <v>117</v>
      </c>
      <c r="C24" s="184" t="s">
        <v>58</v>
      </c>
      <c r="D24" s="184"/>
      <c r="E24" s="184" t="s">
        <v>70</v>
      </c>
      <c r="F24" s="184" t="s">
        <v>115</v>
      </c>
      <c r="G24" s="184" t="s">
        <v>79</v>
      </c>
      <c r="H24" s="87"/>
      <c r="I24" s="87"/>
      <c r="J24" s="87"/>
      <c r="K24" s="176"/>
      <c r="L24" s="79">
        <v>70</v>
      </c>
      <c r="M24" s="79">
        <v>27</v>
      </c>
      <c r="N24" s="79">
        <v>27</v>
      </c>
      <c r="O24" s="88">
        <v>8</v>
      </c>
      <c r="P24" s="89">
        <v>0</v>
      </c>
      <c r="Q24" s="90">
        <f>O24+P24</f>
        <v>8</v>
      </c>
      <c r="R24" s="80">
        <f>IFERROR(Q24/N24,"-")</f>
        <v>0.2962962962963</v>
      </c>
      <c r="S24" s="79">
        <v>1</v>
      </c>
      <c r="T24" s="79">
        <v>1</v>
      </c>
      <c r="U24" s="80">
        <f>IFERROR(T24/(Q24),"-")</f>
        <v>0.125</v>
      </c>
      <c r="V24" s="81"/>
      <c r="W24" s="82">
        <v>2</v>
      </c>
      <c r="X24" s="80">
        <f>IF(Q24=0,"-",W24/Q24)</f>
        <v>0.25</v>
      </c>
      <c r="Y24" s="181">
        <v>68000</v>
      </c>
      <c r="Z24" s="182">
        <f>IFERROR(Y24/Q24,"-")</f>
        <v>8500</v>
      </c>
      <c r="AA24" s="182">
        <f>IFERROR(Y24/W24,"-")</f>
        <v>34000</v>
      </c>
      <c r="AB24" s="176"/>
      <c r="AC24" s="83"/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6</v>
      </c>
      <c r="BP24" s="117">
        <f>IF(Q24=0,"",IF(BO24=0,"",(BO24/Q24)))</f>
        <v>0.75</v>
      </c>
      <c r="BQ24" s="118">
        <v>2</v>
      </c>
      <c r="BR24" s="119">
        <f>IFERROR(BQ24/BO24,"-")</f>
        <v>0.33333333333333</v>
      </c>
      <c r="BS24" s="120">
        <v>68000</v>
      </c>
      <c r="BT24" s="121">
        <f>IFERROR(BS24/BO24,"-")</f>
        <v>11333.333333333</v>
      </c>
      <c r="BU24" s="122"/>
      <c r="BV24" s="122">
        <v>1</v>
      </c>
      <c r="BW24" s="122">
        <v>1</v>
      </c>
      <c r="BX24" s="123">
        <v>1</v>
      </c>
      <c r="BY24" s="124">
        <f>IF(Q24=0,"",IF(BX24=0,"",(BX24/Q24)))</f>
        <v>0.125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0.125</v>
      </c>
      <c r="CI24" s="132"/>
      <c r="CJ24" s="133">
        <f>IFERROR(CI24/CG24,"-")</f>
        <v>0</v>
      </c>
      <c r="CK24" s="134"/>
      <c r="CL24" s="135">
        <f>IFERROR(CK24/CG24,"-")</f>
        <v>0</v>
      </c>
      <c r="CM24" s="136"/>
      <c r="CN24" s="136"/>
      <c r="CO24" s="136"/>
      <c r="CP24" s="137">
        <v>2</v>
      </c>
      <c r="CQ24" s="138">
        <v>68000</v>
      </c>
      <c r="CR24" s="138">
        <v>58000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>
        <f>AC25</f>
        <v>0.15333333333333</v>
      </c>
      <c r="B25" s="184" t="s">
        <v>118</v>
      </c>
      <c r="C25" s="184" t="s">
        <v>58</v>
      </c>
      <c r="D25" s="184"/>
      <c r="E25" s="184" t="s">
        <v>70</v>
      </c>
      <c r="F25" s="184" t="s">
        <v>71</v>
      </c>
      <c r="G25" s="184" t="s">
        <v>61</v>
      </c>
      <c r="H25" s="87" t="s">
        <v>97</v>
      </c>
      <c r="I25" s="87" t="s">
        <v>119</v>
      </c>
      <c r="J25" s="87" t="s">
        <v>120</v>
      </c>
      <c r="K25" s="176">
        <v>150000</v>
      </c>
      <c r="L25" s="79">
        <v>17</v>
      </c>
      <c r="M25" s="79">
        <v>0</v>
      </c>
      <c r="N25" s="79">
        <v>53</v>
      </c>
      <c r="O25" s="88">
        <v>2</v>
      </c>
      <c r="P25" s="89">
        <v>0</v>
      </c>
      <c r="Q25" s="90">
        <f>O25+P25</f>
        <v>2</v>
      </c>
      <c r="R25" s="80">
        <f>IFERROR(Q25/N25,"-")</f>
        <v>0.037735849056604</v>
      </c>
      <c r="S25" s="79">
        <v>1</v>
      </c>
      <c r="T25" s="79">
        <v>0</v>
      </c>
      <c r="U25" s="80">
        <f>IFERROR(T25/(Q25),"-")</f>
        <v>0</v>
      </c>
      <c r="V25" s="81">
        <f>IFERROR(K25/SUM(Q25:Q26),"-")</f>
        <v>25000</v>
      </c>
      <c r="W25" s="82">
        <v>1</v>
      </c>
      <c r="X25" s="80">
        <f>IF(Q25=0,"-",W25/Q25)</f>
        <v>0.5</v>
      </c>
      <c r="Y25" s="181">
        <v>18000</v>
      </c>
      <c r="Z25" s="182">
        <f>IFERROR(Y25/Q25,"-")</f>
        <v>9000</v>
      </c>
      <c r="AA25" s="182">
        <f>IFERROR(Y25/W25,"-")</f>
        <v>18000</v>
      </c>
      <c r="AB25" s="176">
        <f>SUM(Y25:Y26)-SUM(K25:K26)</f>
        <v>-127000</v>
      </c>
      <c r="AC25" s="83">
        <f>SUM(Y25:Y26)/SUM(K25:K26)</f>
        <v>0.15333333333333</v>
      </c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2</v>
      </c>
      <c r="BP25" s="117">
        <f>IF(Q25=0,"",IF(BO25=0,"",(BO25/Q25)))</f>
        <v>1</v>
      </c>
      <c r="BQ25" s="118">
        <v>1</v>
      </c>
      <c r="BR25" s="119">
        <f>IFERROR(BQ25/BO25,"-")</f>
        <v>0.5</v>
      </c>
      <c r="BS25" s="120">
        <v>18000</v>
      </c>
      <c r="BT25" s="121">
        <f>IFERROR(BS25/BO25,"-")</f>
        <v>9000</v>
      </c>
      <c r="BU25" s="122"/>
      <c r="BV25" s="122"/>
      <c r="BW25" s="122">
        <v>1</v>
      </c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18000</v>
      </c>
      <c r="CR25" s="138">
        <v>18000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121</v>
      </c>
      <c r="C26" s="184" t="s">
        <v>58</v>
      </c>
      <c r="D26" s="184"/>
      <c r="E26" s="184" t="s">
        <v>70</v>
      </c>
      <c r="F26" s="184" t="s">
        <v>71</v>
      </c>
      <c r="G26" s="184" t="s">
        <v>79</v>
      </c>
      <c r="H26" s="87"/>
      <c r="I26" s="87"/>
      <c r="J26" s="87"/>
      <c r="K26" s="176"/>
      <c r="L26" s="79">
        <v>43</v>
      </c>
      <c r="M26" s="79">
        <v>29</v>
      </c>
      <c r="N26" s="79">
        <v>21</v>
      </c>
      <c r="O26" s="88">
        <v>4</v>
      </c>
      <c r="P26" s="89">
        <v>0</v>
      </c>
      <c r="Q26" s="90">
        <f>O26+P26</f>
        <v>4</v>
      </c>
      <c r="R26" s="80">
        <f>IFERROR(Q26/N26,"-")</f>
        <v>0.19047619047619</v>
      </c>
      <c r="S26" s="79">
        <v>1</v>
      </c>
      <c r="T26" s="79">
        <v>1</v>
      </c>
      <c r="U26" s="80">
        <f>IFERROR(T26/(Q26),"-")</f>
        <v>0.25</v>
      </c>
      <c r="V26" s="81"/>
      <c r="W26" s="82">
        <v>1</v>
      </c>
      <c r="X26" s="80">
        <f>IF(Q26=0,"-",W26/Q26)</f>
        <v>0.25</v>
      </c>
      <c r="Y26" s="181">
        <v>5000</v>
      </c>
      <c r="Z26" s="182">
        <f>IFERROR(Y26/Q26,"-")</f>
        <v>1250</v>
      </c>
      <c r="AA26" s="182">
        <f>IFERROR(Y26/W26,"-")</f>
        <v>5000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0.25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0.25</v>
      </c>
      <c r="CI26" s="132">
        <v>1</v>
      </c>
      <c r="CJ26" s="133">
        <f>IFERROR(CI26/CG26,"-")</f>
        <v>1</v>
      </c>
      <c r="CK26" s="134">
        <v>5000</v>
      </c>
      <c r="CL26" s="135">
        <f>IFERROR(CK26/CG26,"-")</f>
        <v>5000</v>
      </c>
      <c r="CM26" s="136">
        <v>1</v>
      </c>
      <c r="CN26" s="136"/>
      <c r="CO26" s="136"/>
      <c r="CP26" s="137">
        <v>1</v>
      </c>
      <c r="CQ26" s="138">
        <v>5000</v>
      </c>
      <c r="CR26" s="138">
        <v>5000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>
        <f>AC27</f>
        <v>4.675</v>
      </c>
      <c r="B27" s="184" t="s">
        <v>122</v>
      </c>
      <c r="C27" s="184" t="s">
        <v>58</v>
      </c>
      <c r="D27" s="184"/>
      <c r="E27" s="184" t="s">
        <v>123</v>
      </c>
      <c r="F27" s="184" t="s">
        <v>124</v>
      </c>
      <c r="G27" s="184" t="s">
        <v>61</v>
      </c>
      <c r="H27" s="87" t="s">
        <v>125</v>
      </c>
      <c r="I27" s="87" t="s">
        <v>126</v>
      </c>
      <c r="J27" s="87" t="s">
        <v>127</v>
      </c>
      <c r="K27" s="176">
        <v>120000</v>
      </c>
      <c r="L27" s="79">
        <v>9</v>
      </c>
      <c r="M27" s="79">
        <v>0</v>
      </c>
      <c r="N27" s="79">
        <v>55</v>
      </c>
      <c r="O27" s="88">
        <v>3</v>
      </c>
      <c r="P27" s="89">
        <v>0</v>
      </c>
      <c r="Q27" s="90">
        <f>O27+P27</f>
        <v>3</v>
      </c>
      <c r="R27" s="80">
        <f>IFERROR(Q27/N27,"-")</f>
        <v>0.054545454545455</v>
      </c>
      <c r="S27" s="79">
        <v>0</v>
      </c>
      <c r="T27" s="79">
        <v>1</v>
      </c>
      <c r="U27" s="80">
        <f>IFERROR(T27/(Q27),"-")</f>
        <v>0.33333333333333</v>
      </c>
      <c r="V27" s="81">
        <f>IFERROR(K27/SUM(Q27:Q28),"-")</f>
        <v>15000</v>
      </c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>
        <f>SUM(Y27:Y28)-SUM(K27:K28)</f>
        <v>441000</v>
      </c>
      <c r="AC27" s="83">
        <f>SUM(Y27:Y28)/SUM(K27:K28)</f>
        <v>4.675</v>
      </c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3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128</v>
      </c>
      <c r="C28" s="184" t="s">
        <v>58</v>
      </c>
      <c r="D28" s="184"/>
      <c r="E28" s="184" t="s">
        <v>123</v>
      </c>
      <c r="F28" s="184" t="s">
        <v>124</v>
      </c>
      <c r="G28" s="184" t="s">
        <v>79</v>
      </c>
      <c r="H28" s="87"/>
      <c r="I28" s="87"/>
      <c r="J28" s="87"/>
      <c r="K28" s="176"/>
      <c r="L28" s="79">
        <v>41</v>
      </c>
      <c r="M28" s="79">
        <v>27</v>
      </c>
      <c r="N28" s="79">
        <v>11</v>
      </c>
      <c r="O28" s="88">
        <v>5</v>
      </c>
      <c r="P28" s="89">
        <v>0</v>
      </c>
      <c r="Q28" s="90">
        <f>O28+P28</f>
        <v>5</v>
      </c>
      <c r="R28" s="80">
        <f>IFERROR(Q28/N28,"-")</f>
        <v>0.45454545454545</v>
      </c>
      <c r="S28" s="79">
        <v>1</v>
      </c>
      <c r="T28" s="79">
        <v>0</v>
      </c>
      <c r="U28" s="80">
        <f>IFERROR(T28/(Q28),"-")</f>
        <v>0</v>
      </c>
      <c r="V28" s="81"/>
      <c r="W28" s="82">
        <v>1</v>
      </c>
      <c r="X28" s="80">
        <f>IF(Q28=0,"-",W28/Q28)</f>
        <v>0.2</v>
      </c>
      <c r="Y28" s="181">
        <v>561000</v>
      </c>
      <c r="Z28" s="182">
        <f>IFERROR(Y28/Q28,"-")</f>
        <v>112200</v>
      </c>
      <c r="AA28" s="182">
        <f>IFERROR(Y28/W28,"-")</f>
        <v>561000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0.2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0.2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0.2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2</v>
      </c>
      <c r="CH28" s="131">
        <f>IF(Q28=0,"",IF(CG28=0,"",(CG28/Q28)))</f>
        <v>0.4</v>
      </c>
      <c r="CI28" s="132">
        <v>1</v>
      </c>
      <c r="CJ28" s="133">
        <f>IFERROR(CI28/CG28,"-")</f>
        <v>0.5</v>
      </c>
      <c r="CK28" s="134">
        <v>561000</v>
      </c>
      <c r="CL28" s="135">
        <f>IFERROR(CK28/CG28,"-")</f>
        <v>280500</v>
      </c>
      <c r="CM28" s="136"/>
      <c r="CN28" s="136"/>
      <c r="CO28" s="136">
        <v>1</v>
      </c>
      <c r="CP28" s="137">
        <v>1</v>
      </c>
      <c r="CQ28" s="138">
        <v>561000</v>
      </c>
      <c r="CR28" s="138">
        <v>561000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>
        <f>AC29</f>
        <v>0.2</v>
      </c>
      <c r="B29" s="184" t="s">
        <v>129</v>
      </c>
      <c r="C29" s="184" t="s">
        <v>58</v>
      </c>
      <c r="D29" s="184"/>
      <c r="E29" s="184" t="s">
        <v>130</v>
      </c>
      <c r="F29" s="184" t="s">
        <v>115</v>
      </c>
      <c r="G29" s="184" t="s">
        <v>61</v>
      </c>
      <c r="H29" s="87" t="s">
        <v>104</v>
      </c>
      <c r="I29" s="87" t="s">
        <v>131</v>
      </c>
      <c r="J29" s="186" t="s">
        <v>76</v>
      </c>
      <c r="K29" s="176">
        <v>85000</v>
      </c>
      <c r="L29" s="79">
        <v>15</v>
      </c>
      <c r="M29" s="79">
        <v>0</v>
      </c>
      <c r="N29" s="79">
        <v>63</v>
      </c>
      <c r="O29" s="88">
        <v>6</v>
      </c>
      <c r="P29" s="89">
        <v>0</v>
      </c>
      <c r="Q29" s="90">
        <f>O29+P29</f>
        <v>6</v>
      </c>
      <c r="R29" s="80">
        <f>IFERROR(Q29/N29,"-")</f>
        <v>0.095238095238095</v>
      </c>
      <c r="S29" s="79">
        <v>0</v>
      </c>
      <c r="T29" s="79">
        <v>3</v>
      </c>
      <c r="U29" s="80">
        <f>IFERROR(T29/(Q29),"-")</f>
        <v>0.5</v>
      </c>
      <c r="V29" s="81">
        <f>IFERROR(K29/SUM(Q29:Q30),"-")</f>
        <v>8500</v>
      </c>
      <c r="W29" s="82">
        <v>1</v>
      </c>
      <c r="X29" s="80">
        <f>IF(Q29=0,"-",W29/Q29)</f>
        <v>0.16666666666667</v>
      </c>
      <c r="Y29" s="181">
        <v>3000</v>
      </c>
      <c r="Z29" s="182">
        <f>IFERROR(Y29/Q29,"-")</f>
        <v>500</v>
      </c>
      <c r="AA29" s="182">
        <f>IFERROR(Y29/W29,"-")</f>
        <v>3000</v>
      </c>
      <c r="AB29" s="176">
        <f>SUM(Y29:Y30)-SUM(K29:K30)</f>
        <v>-68000</v>
      </c>
      <c r="AC29" s="83">
        <f>SUM(Y29:Y30)/SUM(K29:K30)</f>
        <v>0.2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2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0.16666666666667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0.33333333333333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>
        <v>1</v>
      </c>
      <c r="CH29" s="131">
        <f>IF(Q29=0,"",IF(CG29=0,"",(CG29/Q29)))</f>
        <v>0.16666666666667</v>
      </c>
      <c r="CI29" s="132">
        <v>1</v>
      </c>
      <c r="CJ29" s="133">
        <f>IFERROR(CI29/CG29,"-")</f>
        <v>1</v>
      </c>
      <c r="CK29" s="134">
        <v>3000</v>
      </c>
      <c r="CL29" s="135">
        <f>IFERROR(CK29/CG29,"-")</f>
        <v>3000</v>
      </c>
      <c r="CM29" s="136">
        <v>1</v>
      </c>
      <c r="CN29" s="136"/>
      <c r="CO29" s="136"/>
      <c r="CP29" s="137">
        <v>1</v>
      </c>
      <c r="CQ29" s="138">
        <v>3000</v>
      </c>
      <c r="CR29" s="138">
        <v>3000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132</v>
      </c>
      <c r="C30" s="184" t="s">
        <v>58</v>
      </c>
      <c r="D30" s="184"/>
      <c r="E30" s="184" t="s">
        <v>130</v>
      </c>
      <c r="F30" s="184" t="s">
        <v>115</v>
      </c>
      <c r="G30" s="184" t="s">
        <v>79</v>
      </c>
      <c r="H30" s="87"/>
      <c r="I30" s="87"/>
      <c r="J30" s="87"/>
      <c r="K30" s="176"/>
      <c r="L30" s="79">
        <v>32</v>
      </c>
      <c r="M30" s="79">
        <v>26</v>
      </c>
      <c r="N30" s="79">
        <v>22</v>
      </c>
      <c r="O30" s="88">
        <v>4</v>
      </c>
      <c r="P30" s="89">
        <v>0</v>
      </c>
      <c r="Q30" s="90">
        <f>O30+P30</f>
        <v>4</v>
      </c>
      <c r="R30" s="80">
        <f>IFERROR(Q30/N30,"-")</f>
        <v>0.18181818181818</v>
      </c>
      <c r="S30" s="79">
        <v>1</v>
      </c>
      <c r="T30" s="79">
        <v>0</v>
      </c>
      <c r="U30" s="80">
        <f>IFERROR(T30/(Q30),"-")</f>
        <v>0</v>
      </c>
      <c r="V30" s="81"/>
      <c r="W30" s="82">
        <v>1</v>
      </c>
      <c r="X30" s="80">
        <f>IF(Q30=0,"-",W30/Q30)</f>
        <v>0.25</v>
      </c>
      <c r="Y30" s="181">
        <v>14000</v>
      </c>
      <c r="Z30" s="182">
        <f>IFERROR(Y30/Q30,"-")</f>
        <v>3500</v>
      </c>
      <c r="AA30" s="182">
        <f>IFERROR(Y30/W30,"-")</f>
        <v>14000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0.5</v>
      </c>
      <c r="BH30" s="109">
        <v>1</v>
      </c>
      <c r="BI30" s="111">
        <f>IFERROR(BH30/BF30,"-")</f>
        <v>0.5</v>
      </c>
      <c r="BJ30" s="112">
        <v>14000</v>
      </c>
      <c r="BK30" s="113">
        <f>IFERROR(BJ30/BF30,"-")</f>
        <v>7000</v>
      </c>
      <c r="BL30" s="114"/>
      <c r="BM30" s="114"/>
      <c r="BN30" s="114">
        <v>1</v>
      </c>
      <c r="BO30" s="116">
        <v>1</v>
      </c>
      <c r="BP30" s="117">
        <f>IF(Q30=0,"",IF(BO30=0,"",(BO30/Q30)))</f>
        <v>0.25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>
        <v>1</v>
      </c>
      <c r="CH30" s="131">
        <f>IF(Q30=0,"",IF(CG30=0,"",(CG30/Q30)))</f>
        <v>0.25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1</v>
      </c>
      <c r="CQ30" s="138">
        <v>14000</v>
      </c>
      <c r="CR30" s="138">
        <v>14000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</v>
      </c>
      <c r="B31" s="184" t="s">
        <v>133</v>
      </c>
      <c r="C31" s="184" t="s">
        <v>58</v>
      </c>
      <c r="D31" s="184"/>
      <c r="E31" s="184" t="s">
        <v>59</v>
      </c>
      <c r="F31" s="184" t="s">
        <v>124</v>
      </c>
      <c r="G31" s="184" t="s">
        <v>61</v>
      </c>
      <c r="H31" s="87" t="s">
        <v>111</v>
      </c>
      <c r="I31" s="87" t="s">
        <v>131</v>
      </c>
      <c r="J31" s="87" t="s">
        <v>120</v>
      </c>
      <c r="K31" s="176">
        <v>85000</v>
      </c>
      <c r="L31" s="79">
        <v>2</v>
      </c>
      <c r="M31" s="79">
        <v>0</v>
      </c>
      <c r="N31" s="79">
        <v>12</v>
      </c>
      <c r="O31" s="88">
        <v>0</v>
      </c>
      <c r="P31" s="89">
        <v>0</v>
      </c>
      <c r="Q31" s="90">
        <f>O31+P31</f>
        <v>0</v>
      </c>
      <c r="R31" s="80">
        <f>IFERROR(Q31/N31,"-")</f>
        <v>0</v>
      </c>
      <c r="S31" s="79">
        <v>0</v>
      </c>
      <c r="T31" s="79">
        <v>0</v>
      </c>
      <c r="U31" s="80" t="str">
        <f>IFERROR(T31/(Q31),"-")</f>
        <v>-</v>
      </c>
      <c r="V31" s="81" t="str">
        <f>IFERROR(K31/SUM(Q31:Q32),"-")</f>
        <v>-</v>
      </c>
      <c r="W31" s="82">
        <v>0</v>
      </c>
      <c r="X31" s="80" t="str">
        <f>IF(Q31=0,"-",W31/Q31)</f>
        <v>-</v>
      </c>
      <c r="Y31" s="181">
        <v>0</v>
      </c>
      <c r="Z31" s="182" t="str">
        <f>IFERROR(Y31/Q31,"-")</f>
        <v>-</v>
      </c>
      <c r="AA31" s="182" t="str">
        <f>IFERROR(Y31/W31,"-")</f>
        <v>-</v>
      </c>
      <c r="AB31" s="176">
        <f>SUM(Y31:Y32)-SUM(K31:K32)</f>
        <v>-85000</v>
      </c>
      <c r="AC31" s="83">
        <f>SUM(Y31:Y32)/SUM(K31:K32)</f>
        <v>0</v>
      </c>
      <c r="AD31" s="77"/>
      <c r="AE31" s="91"/>
      <c r="AF31" s="92" t="str">
        <f>IF(Q31=0,"",IF(AE31=0,"",(AE31/Q31)))</f>
        <v/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 t="str">
        <f>IF(Q31=0,"",IF(AN31=0,"",(AN31/Q31)))</f>
        <v/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 t="str">
        <f>IF(Q31=0,"",IF(AW31=0,"",(AW31/Q31)))</f>
        <v/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 t="str">
        <f>IF(Q31=0,"",IF(BF31=0,"",(BF31/Q31)))</f>
        <v/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 t="str">
        <f>IF(Q31=0,"",IF(BO31=0,"",(BO31/Q31)))</f>
        <v/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 t="str">
        <f>IF(Q31=0,"",IF(BX31=0,"",(BX31/Q31)))</f>
        <v/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 t="str">
        <f>IF(Q31=0,"",IF(CG31=0,"",(CG31/Q31)))</f>
        <v/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134</v>
      </c>
      <c r="C32" s="184" t="s">
        <v>58</v>
      </c>
      <c r="D32" s="184"/>
      <c r="E32" s="184" t="s">
        <v>59</v>
      </c>
      <c r="F32" s="184" t="s">
        <v>124</v>
      </c>
      <c r="G32" s="184" t="s">
        <v>79</v>
      </c>
      <c r="H32" s="87"/>
      <c r="I32" s="87"/>
      <c r="J32" s="87"/>
      <c r="K32" s="176"/>
      <c r="L32" s="79">
        <v>13</v>
      </c>
      <c r="M32" s="79">
        <v>11</v>
      </c>
      <c r="N32" s="79">
        <v>6</v>
      </c>
      <c r="O32" s="88">
        <v>0</v>
      </c>
      <c r="P32" s="89">
        <v>0</v>
      </c>
      <c r="Q32" s="90">
        <f>O32+P32</f>
        <v>0</v>
      </c>
      <c r="R32" s="80">
        <f>IFERROR(Q32/N32,"-")</f>
        <v>0</v>
      </c>
      <c r="S32" s="79">
        <v>0</v>
      </c>
      <c r="T32" s="79">
        <v>0</v>
      </c>
      <c r="U32" s="80" t="str">
        <f>IFERROR(T32/(Q32),"-")</f>
        <v>-</v>
      </c>
      <c r="V32" s="81"/>
      <c r="W32" s="82">
        <v>0</v>
      </c>
      <c r="X32" s="80" t="str">
        <f>IF(Q32=0,"-",W32/Q32)</f>
        <v>-</v>
      </c>
      <c r="Y32" s="181">
        <v>0</v>
      </c>
      <c r="Z32" s="182" t="str">
        <f>IFERROR(Y32/Q32,"-")</f>
        <v>-</v>
      </c>
      <c r="AA32" s="182" t="str">
        <f>IFERROR(Y32/W32,"-")</f>
        <v>-</v>
      </c>
      <c r="AB32" s="176"/>
      <c r="AC32" s="83"/>
      <c r="AD32" s="77"/>
      <c r="AE32" s="91"/>
      <c r="AF32" s="92" t="str">
        <f>IF(Q32=0,"",IF(AE32=0,"",(AE32/Q32)))</f>
        <v/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 t="str">
        <f>IF(Q32=0,"",IF(AN32=0,"",(AN32/Q32)))</f>
        <v/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 t="str">
        <f>IF(Q32=0,"",IF(AW32=0,"",(AW32/Q32)))</f>
        <v/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 t="str">
        <f>IF(Q32=0,"",IF(BF32=0,"",(BF32/Q32)))</f>
        <v/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 t="str">
        <f>IF(Q32=0,"",IF(BO32=0,"",(BO32/Q32)))</f>
        <v/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/>
      <c r="BY32" s="124" t="str">
        <f>IF(Q32=0,"",IF(BX32=0,"",(BX32/Q32)))</f>
        <v/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 t="str">
        <f>IF(Q32=0,"",IF(CG32=0,"",(CG32/Q32)))</f>
        <v/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0.35</v>
      </c>
      <c r="B33" s="184" t="s">
        <v>135</v>
      </c>
      <c r="C33" s="184" t="s">
        <v>58</v>
      </c>
      <c r="D33" s="184"/>
      <c r="E33" s="184" t="s">
        <v>136</v>
      </c>
      <c r="F33" s="184" t="s">
        <v>137</v>
      </c>
      <c r="G33" s="184" t="s">
        <v>61</v>
      </c>
      <c r="H33" s="87" t="s">
        <v>125</v>
      </c>
      <c r="I33" s="87" t="s">
        <v>138</v>
      </c>
      <c r="J33" s="185" t="s">
        <v>64</v>
      </c>
      <c r="K33" s="176">
        <v>100000</v>
      </c>
      <c r="L33" s="79">
        <v>4</v>
      </c>
      <c r="M33" s="79">
        <v>0</v>
      </c>
      <c r="N33" s="79">
        <v>24</v>
      </c>
      <c r="O33" s="88">
        <v>2</v>
      </c>
      <c r="P33" s="89">
        <v>0</v>
      </c>
      <c r="Q33" s="90">
        <f>O33+P33</f>
        <v>2</v>
      </c>
      <c r="R33" s="80">
        <f>IFERROR(Q33/N33,"-")</f>
        <v>0.083333333333333</v>
      </c>
      <c r="S33" s="79">
        <v>0</v>
      </c>
      <c r="T33" s="79">
        <v>0</v>
      </c>
      <c r="U33" s="80">
        <f>IFERROR(T33/(Q33),"-")</f>
        <v>0</v>
      </c>
      <c r="V33" s="81">
        <f>IFERROR(K33/SUM(Q33:Q37),"-")</f>
        <v>11111.111111111</v>
      </c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>
        <f>SUM(Y33:Y37)-SUM(K33:K37)</f>
        <v>-65000</v>
      </c>
      <c r="AC33" s="83">
        <f>SUM(Y33:Y37)/SUM(K33:K37)</f>
        <v>0.35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139</v>
      </c>
      <c r="C34" s="184" t="s">
        <v>58</v>
      </c>
      <c r="D34" s="184"/>
      <c r="E34" s="184" t="s">
        <v>140</v>
      </c>
      <c r="F34" s="184" t="s">
        <v>141</v>
      </c>
      <c r="G34" s="184" t="s">
        <v>61</v>
      </c>
      <c r="H34" s="87" t="s">
        <v>125</v>
      </c>
      <c r="I34" s="87" t="s">
        <v>138</v>
      </c>
      <c r="J34" s="186" t="s">
        <v>68</v>
      </c>
      <c r="K34" s="176"/>
      <c r="L34" s="79">
        <v>8</v>
      </c>
      <c r="M34" s="79">
        <v>0</v>
      </c>
      <c r="N34" s="79">
        <v>33</v>
      </c>
      <c r="O34" s="88">
        <v>1</v>
      </c>
      <c r="P34" s="89">
        <v>0</v>
      </c>
      <c r="Q34" s="90">
        <f>O34+P34</f>
        <v>1</v>
      </c>
      <c r="R34" s="80">
        <f>IFERROR(Q34/N34,"-")</f>
        <v>0.03030303030303</v>
      </c>
      <c r="S34" s="79">
        <v>0</v>
      </c>
      <c r="T34" s="79">
        <v>1</v>
      </c>
      <c r="U34" s="80">
        <f>IFERROR(T34/(Q34),"-")</f>
        <v>1</v>
      </c>
      <c r="V34" s="81"/>
      <c r="W34" s="82">
        <v>1</v>
      </c>
      <c r="X34" s="80">
        <f>IF(Q34=0,"-",W34/Q34)</f>
        <v>1</v>
      </c>
      <c r="Y34" s="181">
        <v>9000</v>
      </c>
      <c r="Z34" s="182">
        <f>IFERROR(Y34/Q34,"-")</f>
        <v>9000</v>
      </c>
      <c r="AA34" s="182">
        <f>IFERROR(Y34/W34,"-")</f>
        <v>9000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>
        <v>1</v>
      </c>
      <c r="BY34" s="124">
        <f>IF(Q34=0,"",IF(BX34=0,"",(BX34/Q34)))</f>
        <v>1</v>
      </c>
      <c r="BZ34" s="125">
        <v>1</v>
      </c>
      <c r="CA34" s="126">
        <f>IFERROR(BZ34/BX34,"-")</f>
        <v>1</v>
      </c>
      <c r="CB34" s="127">
        <v>9000</v>
      </c>
      <c r="CC34" s="128">
        <f>IFERROR(CB34/BX34,"-")</f>
        <v>9000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9000</v>
      </c>
      <c r="CR34" s="138">
        <v>9000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142</v>
      </c>
      <c r="C35" s="184" t="s">
        <v>58</v>
      </c>
      <c r="D35" s="184"/>
      <c r="E35" s="184" t="s">
        <v>143</v>
      </c>
      <c r="F35" s="184" t="s">
        <v>144</v>
      </c>
      <c r="G35" s="184" t="s">
        <v>61</v>
      </c>
      <c r="H35" s="87" t="s">
        <v>125</v>
      </c>
      <c r="I35" s="87" t="s">
        <v>138</v>
      </c>
      <c r="J35" s="185" t="s">
        <v>72</v>
      </c>
      <c r="K35" s="176"/>
      <c r="L35" s="79">
        <v>8</v>
      </c>
      <c r="M35" s="79">
        <v>0</v>
      </c>
      <c r="N35" s="79">
        <v>32</v>
      </c>
      <c r="O35" s="88">
        <v>3</v>
      </c>
      <c r="P35" s="89">
        <v>0</v>
      </c>
      <c r="Q35" s="90">
        <f>O35+P35</f>
        <v>3</v>
      </c>
      <c r="R35" s="80">
        <f>IFERROR(Q35/N35,"-")</f>
        <v>0.09375</v>
      </c>
      <c r="S35" s="79">
        <v>0</v>
      </c>
      <c r="T35" s="79">
        <v>1</v>
      </c>
      <c r="U35" s="80">
        <f>IFERROR(T35/(Q35),"-")</f>
        <v>0.33333333333333</v>
      </c>
      <c r="V35" s="81"/>
      <c r="W35" s="82">
        <v>1</v>
      </c>
      <c r="X35" s="80">
        <f>IF(Q35=0,"-",W35/Q35)</f>
        <v>0.33333333333333</v>
      </c>
      <c r="Y35" s="181">
        <v>26000</v>
      </c>
      <c r="Z35" s="182">
        <f>IFERROR(Y35/Q35,"-")</f>
        <v>8666.6666666667</v>
      </c>
      <c r="AA35" s="182">
        <f>IFERROR(Y35/W35,"-")</f>
        <v>26000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1</v>
      </c>
      <c r="AO35" s="98">
        <f>IF(Q35=0,"",IF(AN35=0,"",(AN35/Q35)))</f>
        <v>0.33333333333333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0.33333333333333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0.33333333333333</v>
      </c>
      <c r="BQ35" s="118">
        <v>1</v>
      </c>
      <c r="BR35" s="119">
        <f>IFERROR(BQ35/BO35,"-")</f>
        <v>1</v>
      </c>
      <c r="BS35" s="120">
        <v>26000</v>
      </c>
      <c r="BT35" s="121">
        <f>IFERROR(BS35/BO35,"-")</f>
        <v>26000</v>
      </c>
      <c r="BU35" s="122"/>
      <c r="BV35" s="122"/>
      <c r="BW35" s="122">
        <v>1</v>
      </c>
      <c r="BX35" s="123"/>
      <c r="BY35" s="124">
        <f>IF(Q35=0,"",IF(BX35=0,"",(BX35/Q35)))</f>
        <v>0</v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26000</v>
      </c>
      <c r="CR35" s="138">
        <v>26000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145</v>
      </c>
      <c r="C36" s="184" t="s">
        <v>58</v>
      </c>
      <c r="D36" s="184"/>
      <c r="E36" s="184" t="s">
        <v>146</v>
      </c>
      <c r="F36" s="184" t="s">
        <v>147</v>
      </c>
      <c r="G36" s="184" t="s">
        <v>61</v>
      </c>
      <c r="H36" s="87" t="s">
        <v>125</v>
      </c>
      <c r="I36" s="87" t="s">
        <v>138</v>
      </c>
      <c r="J36" s="186" t="s">
        <v>76</v>
      </c>
      <c r="K36" s="176"/>
      <c r="L36" s="79">
        <v>0</v>
      </c>
      <c r="M36" s="79">
        <v>0</v>
      </c>
      <c r="N36" s="79">
        <v>27</v>
      </c>
      <c r="O36" s="88">
        <v>0</v>
      </c>
      <c r="P36" s="89">
        <v>0</v>
      </c>
      <c r="Q36" s="90">
        <f>O36+P36</f>
        <v>0</v>
      </c>
      <c r="R36" s="80">
        <f>IFERROR(Q36/N36,"-")</f>
        <v>0</v>
      </c>
      <c r="S36" s="79">
        <v>0</v>
      </c>
      <c r="T36" s="79">
        <v>0</v>
      </c>
      <c r="U36" s="80" t="str">
        <f>IFERROR(T36/(Q36),"-")</f>
        <v>-</v>
      </c>
      <c r="V36" s="81"/>
      <c r="W36" s="82">
        <v>0</v>
      </c>
      <c r="X36" s="80" t="str">
        <f>IF(Q36=0,"-",W36/Q36)</f>
        <v>-</v>
      </c>
      <c r="Y36" s="181">
        <v>0</v>
      </c>
      <c r="Z36" s="182" t="str">
        <f>IFERROR(Y36/Q36,"-")</f>
        <v>-</v>
      </c>
      <c r="AA36" s="182" t="str">
        <f>IFERROR(Y36/W36,"-")</f>
        <v>-</v>
      </c>
      <c r="AB36" s="176"/>
      <c r="AC36" s="83"/>
      <c r="AD36" s="77"/>
      <c r="AE36" s="91"/>
      <c r="AF36" s="92" t="str">
        <f>IF(Q36=0,"",IF(AE36=0,"",(AE36/Q36)))</f>
        <v/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 t="str">
        <f>IF(Q36=0,"",IF(AN36=0,"",(AN36/Q36)))</f>
        <v/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 t="str">
        <f>IF(Q36=0,"",IF(AW36=0,"",(AW36/Q36)))</f>
        <v/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 t="str">
        <f>IF(Q36=0,"",IF(BF36=0,"",(BF36/Q36)))</f>
        <v/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/>
      <c r="BP36" s="117" t="str">
        <f>IF(Q36=0,"",IF(BO36=0,"",(BO36/Q36)))</f>
        <v/>
      </c>
      <c r="BQ36" s="118"/>
      <c r="BR36" s="119" t="str">
        <f>IFERROR(BQ36/BO36,"-")</f>
        <v>-</v>
      </c>
      <c r="BS36" s="120"/>
      <c r="BT36" s="121" t="str">
        <f>IFERROR(BS36/BO36,"-")</f>
        <v>-</v>
      </c>
      <c r="BU36" s="122"/>
      <c r="BV36" s="122"/>
      <c r="BW36" s="122"/>
      <c r="BX36" s="123"/>
      <c r="BY36" s="124" t="str">
        <f>IF(Q36=0,"",IF(BX36=0,"",(BX36/Q36)))</f>
        <v/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 t="str">
        <f>IF(Q36=0,"",IF(CG36=0,"",(CG36/Q36)))</f>
        <v/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148</v>
      </c>
      <c r="C37" s="184" t="s">
        <v>58</v>
      </c>
      <c r="D37" s="184"/>
      <c r="E37" s="184" t="s">
        <v>78</v>
      </c>
      <c r="F37" s="184" t="s">
        <v>78</v>
      </c>
      <c r="G37" s="184" t="s">
        <v>79</v>
      </c>
      <c r="H37" s="87" t="s">
        <v>149</v>
      </c>
      <c r="I37" s="87"/>
      <c r="J37" s="87"/>
      <c r="K37" s="176"/>
      <c r="L37" s="79">
        <v>73</v>
      </c>
      <c r="M37" s="79">
        <v>38</v>
      </c>
      <c r="N37" s="79">
        <v>11</v>
      </c>
      <c r="O37" s="88">
        <v>3</v>
      </c>
      <c r="P37" s="89">
        <v>0</v>
      </c>
      <c r="Q37" s="90">
        <f>O37+P37</f>
        <v>3</v>
      </c>
      <c r="R37" s="80">
        <f>IFERROR(Q37/N37,"-")</f>
        <v>0.27272727272727</v>
      </c>
      <c r="S37" s="79">
        <v>0</v>
      </c>
      <c r="T37" s="79">
        <v>0</v>
      </c>
      <c r="U37" s="80">
        <f>IFERROR(T37/(Q37),"-")</f>
        <v>0</v>
      </c>
      <c r="V37" s="81"/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3</v>
      </c>
      <c r="BP37" s="117">
        <f>IF(Q37=0,"",IF(BO37=0,"",(BO37/Q37)))</f>
        <v>1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30"/>
      <c r="B38" s="84"/>
      <c r="C38" s="84"/>
      <c r="D38" s="85"/>
      <c r="E38" s="85"/>
      <c r="F38" s="85"/>
      <c r="G38" s="86"/>
      <c r="H38" s="87"/>
      <c r="I38" s="87"/>
      <c r="J38" s="87"/>
      <c r="K38" s="177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7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30"/>
      <c r="B39" s="37"/>
      <c r="C39" s="37"/>
      <c r="D39" s="21"/>
      <c r="E39" s="21"/>
      <c r="F39" s="21"/>
      <c r="G39" s="22"/>
      <c r="H39" s="36"/>
      <c r="I39" s="36"/>
      <c r="J39" s="73"/>
      <c r="K39" s="178"/>
      <c r="L39" s="34"/>
      <c r="M39" s="34"/>
      <c r="N39" s="31"/>
      <c r="O39" s="23"/>
      <c r="P39" s="23"/>
      <c r="Q39" s="23"/>
      <c r="R39" s="32"/>
      <c r="S39" s="32"/>
      <c r="T39" s="23"/>
      <c r="U39" s="32"/>
      <c r="V39" s="25"/>
      <c r="W39" s="25"/>
      <c r="X39" s="25"/>
      <c r="Y39" s="183"/>
      <c r="Z39" s="183"/>
      <c r="AA39" s="183"/>
      <c r="AB39" s="183"/>
      <c r="AC39" s="33"/>
      <c r="AD39" s="59"/>
      <c r="AE39" s="61"/>
      <c r="AF39" s="62"/>
      <c r="AG39" s="61"/>
      <c r="AH39" s="65"/>
      <c r="AI39" s="66"/>
      <c r="AJ39" s="67"/>
      <c r="AK39" s="68"/>
      <c r="AL39" s="68"/>
      <c r="AM39" s="68"/>
      <c r="AN39" s="61"/>
      <c r="AO39" s="62"/>
      <c r="AP39" s="61"/>
      <c r="AQ39" s="65"/>
      <c r="AR39" s="66"/>
      <c r="AS39" s="67"/>
      <c r="AT39" s="68"/>
      <c r="AU39" s="68"/>
      <c r="AV39" s="68"/>
      <c r="AW39" s="61"/>
      <c r="AX39" s="62"/>
      <c r="AY39" s="61"/>
      <c r="AZ39" s="65"/>
      <c r="BA39" s="66"/>
      <c r="BB39" s="67"/>
      <c r="BC39" s="68"/>
      <c r="BD39" s="68"/>
      <c r="BE39" s="68"/>
      <c r="BF39" s="61"/>
      <c r="BG39" s="62"/>
      <c r="BH39" s="61"/>
      <c r="BI39" s="65"/>
      <c r="BJ39" s="66"/>
      <c r="BK39" s="67"/>
      <c r="BL39" s="68"/>
      <c r="BM39" s="68"/>
      <c r="BN39" s="68"/>
      <c r="BO39" s="63"/>
      <c r="BP39" s="64"/>
      <c r="BQ39" s="61"/>
      <c r="BR39" s="65"/>
      <c r="BS39" s="66"/>
      <c r="BT39" s="67"/>
      <c r="BU39" s="68"/>
      <c r="BV39" s="68"/>
      <c r="BW39" s="68"/>
      <c r="BX39" s="63"/>
      <c r="BY39" s="64"/>
      <c r="BZ39" s="61"/>
      <c r="CA39" s="65"/>
      <c r="CB39" s="66"/>
      <c r="CC39" s="67"/>
      <c r="CD39" s="68"/>
      <c r="CE39" s="68"/>
      <c r="CF39" s="68"/>
      <c r="CG39" s="63"/>
      <c r="CH39" s="64"/>
      <c r="CI39" s="61"/>
      <c r="CJ39" s="65"/>
      <c r="CK39" s="66"/>
      <c r="CL39" s="67"/>
      <c r="CM39" s="68"/>
      <c r="CN39" s="68"/>
      <c r="CO39" s="68"/>
      <c r="CP39" s="69"/>
      <c r="CQ39" s="66"/>
      <c r="CR39" s="66"/>
      <c r="CS39" s="66"/>
      <c r="CT39" s="70"/>
    </row>
    <row r="40" spans="1:99">
      <c r="A40" s="19">
        <f>AC40</f>
        <v>1.116348773842</v>
      </c>
      <c r="B40" s="39"/>
      <c r="C40" s="39"/>
      <c r="D40" s="39"/>
      <c r="E40" s="39"/>
      <c r="F40" s="39"/>
      <c r="G40" s="39"/>
      <c r="H40" s="40" t="s">
        <v>150</v>
      </c>
      <c r="I40" s="40"/>
      <c r="J40" s="40"/>
      <c r="K40" s="179">
        <f>SUM(K6:K39)</f>
        <v>1835000</v>
      </c>
      <c r="L40" s="41">
        <f>SUM(L6:L39)</f>
        <v>1086</v>
      </c>
      <c r="M40" s="41">
        <f>SUM(M6:M39)</f>
        <v>438</v>
      </c>
      <c r="N40" s="41">
        <f>SUM(N6:N39)</f>
        <v>1537</v>
      </c>
      <c r="O40" s="41">
        <f>SUM(O6:O39)</f>
        <v>173</v>
      </c>
      <c r="P40" s="41">
        <f>SUM(P6:P39)</f>
        <v>0</v>
      </c>
      <c r="Q40" s="41">
        <f>SUM(Q6:Q39)</f>
        <v>173</v>
      </c>
      <c r="R40" s="42">
        <f>IFERROR(Q40/N40,"-")</f>
        <v>0.11255692908263</v>
      </c>
      <c r="S40" s="76">
        <f>SUM(S6:S39)</f>
        <v>20</v>
      </c>
      <c r="T40" s="76">
        <f>SUM(T6:T39)</f>
        <v>49</v>
      </c>
      <c r="U40" s="42">
        <f>IFERROR(S40/Q40,"-")</f>
        <v>0.11560693641618</v>
      </c>
      <c r="V40" s="43">
        <f>IFERROR(K40/Q40,"-")</f>
        <v>10606.936416185</v>
      </c>
      <c r="W40" s="44">
        <f>SUM(W6:W39)</f>
        <v>36</v>
      </c>
      <c r="X40" s="42">
        <f>IFERROR(W40/Q40,"-")</f>
        <v>0.20809248554913</v>
      </c>
      <c r="Y40" s="179">
        <f>SUM(Y6:Y39)</f>
        <v>2048500</v>
      </c>
      <c r="Z40" s="179">
        <f>IFERROR(Y40/Q40,"-")</f>
        <v>11841.040462428</v>
      </c>
      <c r="AA40" s="179">
        <f>IFERROR(Y40/W40,"-")</f>
        <v>56902.777777778</v>
      </c>
      <c r="AB40" s="179">
        <f>Y40-K40</f>
        <v>213500</v>
      </c>
      <c r="AC40" s="45">
        <f>Y40/K40</f>
        <v>1.116348773842</v>
      </c>
      <c r="AD40" s="58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0"/>
    <mergeCell ref="K6:K10"/>
    <mergeCell ref="V6:V10"/>
    <mergeCell ref="AB6:AB10"/>
    <mergeCell ref="AC6:AC10"/>
    <mergeCell ref="A11:A18"/>
    <mergeCell ref="K11:K18"/>
    <mergeCell ref="V11:V18"/>
    <mergeCell ref="AB11:AB18"/>
    <mergeCell ref="AC11:AC18"/>
    <mergeCell ref="A19:A20"/>
    <mergeCell ref="K19:K20"/>
    <mergeCell ref="V19:V20"/>
    <mergeCell ref="AB19:AB20"/>
    <mergeCell ref="AC19:AC20"/>
    <mergeCell ref="A21:A22"/>
    <mergeCell ref="K21:K22"/>
    <mergeCell ref="V21:V22"/>
    <mergeCell ref="AB21:AB22"/>
    <mergeCell ref="AC21:AC22"/>
    <mergeCell ref="A23:A24"/>
    <mergeCell ref="K23:K24"/>
    <mergeCell ref="V23:V24"/>
    <mergeCell ref="AB23:AB24"/>
    <mergeCell ref="AC23:AC24"/>
    <mergeCell ref="A25:A26"/>
    <mergeCell ref="K25:K26"/>
    <mergeCell ref="V25:V26"/>
    <mergeCell ref="AB25:AB26"/>
    <mergeCell ref="AC25:AC26"/>
    <mergeCell ref="A27:A28"/>
    <mergeCell ref="K27:K28"/>
    <mergeCell ref="V27:V28"/>
    <mergeCell ref="AB27:AB28"/>
    <mergeCell ref="AC27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7"/>
    <mergeCell ref="K33:K37"/>
    <mergeCell ref="V33:V37"/>
    <mergeCell ref="AB33:AB37"/>
    <mergeCell ref="AC33:AC3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1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151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152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2.9161848369002</v>
      </c>
      <c r="B6" s="184" t="s">
        <v>153</v>
      </c>
      <c r="C6" s="184" t="s">
        <v>154</v>
      </c>
      <c r="D6" s="184"/>
      <c r="E6" s="184"/>
      <c r="F6" s="87" t="s">
        <v>155</v>
      </c>
      <c r="G6" s="87" t="s">
        <v>156</v>
      </c>
      <c r="H6" s="176">
        <v>4522690</v>
      </c>
      <c r="I6" s="79">
        <v>4666</v>
      </c>
      <c r="J6" s="79">
        <v>0</v>
      </c>
      <c r="K6" s="79">
        <v>262730</v>
      </c>
      <c r="L6" s="90">
        <v>1997</v>
      </c>
      <c r="M6" s="80">
        <f>IFERROR(L6/K6,"-")</f>
        <v>0.0076009591595935</v>
      </c>
      <c r="N6" s="79">
        <v>81</v>
      </c>
      <c r="O6" s="79">
        <v>675</v>
      </c>
      <c r="P6" s="80">
        <f>IFERROR(N6/(L6),"-")</f>
        <v>0.040560841261893</v>
      </c>
      <c r="Q6" s="81">
        <f>IFERROR(H6/SUM(L6:L6),"-")</f>
        <v>2264.7421131698</v>
      </c>
      <c r="R6" s="82">
        <v>224</v>
      </c>
      <c r="S6" s="80">
        <f>IF(L6=0,"-",R6/L6)</f>
        <v>0.11216825237857</v>
      </c>
      <c r="T6" s="181">
        <v>13189000</v>
      </c>
      <c r="U6" s="182">
        <f>IFERROR(T6/L6,"-")</f>
        <v>6604.4066099149</v>
      </c>
      <c r="V6" s="182">
        <f>IFERROR(T6/R6,"-")</f>
        <v>58879.464285714</v>
      </c>
      <c r="W6" s="176">
        <f>SUM(T6:T6)-SUM(H6:H6)</f>
        <v>8666310</v>
      </c>
      <c r="X6" s="83">
        <f>SUM(T6:T6)/SUM(H6:H6)</f>
        <v>2.9161848369002</v>
      </c>
      <c r="Y6" s="77"/>
      <c r="Z6" s="91">
        <v>51</v>
      </c>
      <c r="AA6" s="92">
        <f>IF(L6=0,"",IF(Z6=0,"",(Z6/L6)))</f>
        <v>0.025538307461192</v>
      </c>
      <c r="AB6" s="91">
        <v>1</v>
      </c>
      <c r="AC6" s="93">
        <f>IFERROR(AB6/Z6,"-")</f>
        <v>0.019607843137255</v>
      </c>
      <c r="AD6" s="94">
        <v>6000</v>
      </c>
      <c r="AE6" s="95">
        <f>IFERROR(AD6/Z6,"-")</f>
        <v>117.64705882353</v>
      </c>
      <c r="AF6" s="96"/>
      <c r="AG6" s="96">
        <v>1</v>
      </c>
      <c r="AH6" s="96"/>
      <c r="AI6" s="97">
        <v>3</v>
      </c>
      <c r="AJ6" s="98">
        <f>IF(L6=0,"",IF(AI6=0,"",(AI6/L6)))</f>
        <v>0.0015022533800701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13</v>
      </c>
      <c r="AS6" s="104">
        <f>IF(L6=0,"",IF(AR6=0,"",(AR6/L6)))</f>
        <v>0.0065097646469705</v>
      </c>
      <c r="AT6" s="103">
        <v>2</v>
      </c>
      <c r="AU6" s="105">
        <f>IFERROR(AT6/AR6,"-")</f>
        <v>0.15384615384615</v>
      </c>
      <c r="AV6" s="106">
        <v>23000</v>
      </c>
      <c r="AW6" s="107">
        <f>IFERROR(AV6/AR6,"-")</f>
        <v>1769.2307692308</v>
      </c>
      <c r="AX6" s="108">
        <v>1</v>
      </c>
      <c r="AY6" s="108"/>
      <c r="AZ6" s="108">
        <v>1</v>
      </c>
      <c r="BA6" s="109">
        <v>130</v>
      </c>
      <c r="BB6" s="110">
        <f>IF(L6=0,"",IF(BA6=0,"",(BA6/L6)))</f>
        <v>0.065097646469705</v>
      </c>
      <c r="BC6" s="109">
        <v>10</v>
      </c>
      <c r="BD6" s="111">
        <f>IFERROR(BC6/BA6,"-")</f>
        <v>0.076923076923077</v>
      </c>
      <c r="BE6" s="112">
        <v>109000</v>
      </c>
      <c r="BF6" s="113">
        <f>IFERROR(BE6/BA6,"-")</f>
        <v>838.46153846154</v>
      </c>
      <c r="BG6" s="114">
        <v>6</v>
      </c>
      <c r="BH6" s="114">
        <v>3</v>
      </c>
      <c r="BI6" s="114">
        <v>1</v>
      </c>
      <c r="BJ6" s="116">
        <v>1169</v>
      </c>
      <c r="BK6" s="117">
        <f>IF(L6=0,"",IF(BJ6=0,"",(BJ6/L6)))</f>
        <v>0.58537806710065</v>
      </c>
      <c r="BL6" s="118">
        <v>113</v>
      </c>
      <c r="BM6" s="119">
        <f>IFERROR(BL6/BJ6,"-")</f>
        <v>0.096663815226689</v>
      </c>
      <c r="BN6" s="120">
        <v>5665000</v>
      </c>
      <c r="BO6" s="121">
        <f>IFERROR(BN6/BJ6,"-")</f>
        <v>4846.0222412318</v>
      </c>
      <c r="BP6" s="122">
        <v>39</v>
      </c>
      <c r="BQ6" s="122">
        <v>20</v>
      </c>
      <c r="BR6" s="122">
        <v>54</v>
      </c>
      <c r="BS6" s="123">
        <v>505</v>
      </c>
      <c r="BT6" s="124">
        <f>IF(L6=0,"",IF(BS6=0,"",(BS6/L6)))</f>
        <v>0.25287931897847</v>
      </c>
      <c r="BU6" s="125">
        <v>76</v>
      </c>
      <c r="BV6" s="126">
        <f>IFERROR(BU6/BS6,"-")</f>
        <v>0.15049504950495</v>
      </c>
      <c r="BW6" s="127">
        <v>6259000</v>
      </c>
      <c r="BX6" s="128">
        <f>IFERROR(BW6/BS6,"-")</f>
        <v>12394.059405941</v>
      </c>
      <c r="BY6" s="129">
        <v>23</v>
      </c>
      <c r="BZ6" s="129">
        <v>12</v>
      </c>
      <c r="CA6" s="129">
        <v>41</v>
      </c>
      <c r="CB6" s="130">
        <v>126</v>
      </c>
      <c r="CC6" s="131">
        <f>IF(L6=0,"",IF(CB6=0,"",(CB6/L6)))</f>
        <v>0.063094641962944</v>
      </c>
      <c r="CD6" s="132">
        <v>22</v>
      </c>
      <c r="CE6" s="133">
        <f>IFERROR(CD6/CB6,"-")</f>
        <v>0.17460317460317</v>
      </c>
      <c r="CF6" s="134">
        <v>1127000</v>
      </c>
      <c r="CG6" s="135">
        <f>IFERROR(CF6/CB6,"-")</f>
        <v>8944.4444444444</v>
      </c>
      <c r="CH6" s="136">
        <v>4</v>
      </c>
      <c r="CI6" s="136">
        <v>4</v>
      </c>
      <c r="CJ6" s="136">
        <v>14</v>
      </c>
      <c r="CK6" s="137">
        <v>224</v>
      </c>
      <c r="CL6" s="138">
        <v>13189000</v>
      </c>
      <c r="CM6" s="138">
        <v>1708000</v>
      </c>
      <c r="CN6" s="138">
        <v>5000</v>
      </c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2.1710096869968</v>
      </c>
      <c r="B7" s="184" t="s">
        <v>157</v>
      </c>
      <c r="C7" s="184" t="s">
        <v>154</v>
      </c>
      <c r="D7" s="184"/>
      <c r="E7" s="184"/>
      <c r="F7" s="87" t="s">
        <v>158</v>
      </c>
      <c r="G7" s="87" t="s">
        <v>156</v>
      </c>
      <c r="H7" s="176">
        <v>1092289</v>
      </c>
      <c r="I7" s="79">
        <v>983</v>
      </c>
      <c r="J7" s="79">
        <v>0</v>
      </c>
      <c r="K7" s="79">
        <v>72901</v>
      </c>
      <c r="L7" s="90">
        <v>329</v>
      </c>
      <c r="M7" s="80">
        <f>IFERROR(L7/K7,"-")</f>
        <v>0.0045129696437635</v>
      </c>
      <c r="N7" s="79">
        <v>14</v>
      </c>
      <c r="O7" s="79">
        <v>132</v>
      </c>
      <c r="P7" s="80">
        <f>IFERROR(N7/(L7),"-")</f>
        <v>0.042553191489362</v>
      </c>
      <c r="Q7" s="81">
        <f>IFERROR(H7/SUM(L7:L7),"-")</f>
        <v>3320.0273556231</v>
      </c>
      <c r="R7" s="82">
        <v>54</v>
      </c>
      <c r="S7" s="80">
        <f>IF(L7=0,"-",R7/L7)</f>
        <v>0.16413373860182</v>
      </c>
      <c r="T7" s="181">
        <v>2371370</v>
      </c>
      <c r="U7" s="182">
        <f>IFERROR(T7/L7,"-")</f>
        <v>7207.811550152</v>
      </c>
      <c r="V7" s="182">
        <f>IFERROR(T7/R7,"-")</f>
        <v>43914.259259259</v>
      </c>
      <c r="W7" s="176">
        <f>SUM(T7:T7)-SUM(H7:H7)</f>
        <v>1279081</v>
      </c>
      <c r="X7" s="83">
        <f>SUM(T7:T7)/SUM(H7:H7)</f>
        <v>2.1710096869968</v>
      </c>
      <c r="Y7" s="77"/>
      <c r="Z7" s="91">
        <v>9</v>
      </c>
      <c r="AA7" s="92">
        <f>IF(L7=0,"",IF(Z7=0,"",(Z7/L7)))</f>
        <v>0.027355623100304</v>
      </c>
      <c r="AB7" s="91">
        <v>2</v>
      </c>
      <c r="AC7" s="93">
        <f>IFERROR(AB7/Z7,"-")</f>
        <v>0.22222222222222</v>
      </c>
      <c r="AD7" s="94">
        <v>9000</v>
      </c>
      <c r="AE7" s="95">
        <f>IFERROR(AD7/Z7,"-")</f>
        <v>1000</v>
      </c>
      <c r="AF7" s="96">
        <v>1</v>
      </c>
      <c r="AG7" s="96">
        <v>1</v>
      </c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>
        <v>3</v>
      </c>
      <c r="AS7" s="104">
        <f>IF(L7=0,"",IF(AR7=0,"",(AR7/L7)))</f>
        <v>0.0091185410334346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25</v>
      </c>
      <c r="BB7" s="110">
        <f>IF(L7=0,"",IF(BA7=0,"",(BA7/L7)))</f>
        <v>0.075987841945289</v>
      </c>
      <c r="BC7" s="109">
        <v>1</v>
      </c>
      <c r="BD7" s="111">
        <f>IFERROR(BC7/BA7,"-")</f>
        <v>0.04</v>
      </c>
      <c r="BE7" s="112">
        <v>8000</v>
      </c>
      <c r="BF7" s="113">
        <f>IFERROR(BE7/BA7,"-")</f>
        <v>320</v>
      </c>
      <c r="BG7" s="114"/>
      <c r="BH7" s="114">
        <v>1</v>
      </c>
      <c r="BI7" s="114"/>
      <c r="BJ7" s="116">
        <v>158</v>
      </c>
      <c r="BK7" s="117">
        <f>IF(L7=0,"",IF(BJ7=0,"",(BJ7/L7)))</f>
        <v>0.48024316109422</v>
      </c>
      <c r="BL7" s="118">
        <v>23</v>
      </c>
      <c r="BM7" s="119">
        <f>IFERROR(BL7/BJ7,"-")</f>
        <v>0.14556962025316</v>
      </c>
      <c r="BN7" s="120">
        <v>1531000</v>
      </c>
      <c r="BO7" s="121">
        <f>IFERROR(BN7/BJ7,"-")</f>
        <v>9689.8734177215</v>
      </c>
      <c r="BP7" s="122">
        <v>11</v>
      </c>
      <c r="BQ7" s="122">
        <v>3</v>
      </c>
      <c r="BR7" s="122">
        <v>9</v>
      </c>
      <c r="BS7" s="123">
        <v>118</v>
      </c>
      <c r="BT7" s="124">
        <f>IF(L7=0,"",IF(BS7=0,"",(BS7/L7)))</f>
        <v>0.35866261398176</v>
      </c>
      <c r="BU7" s="125">
        <v>28</v>
      </c>
      <c r="BV7" s="126">
        <f>IFERROR(BU7/BS7,"-")</f>
        <v>0.23728813559322</v>
      </c>
      <c r="BW7" s="127">
        <v>823370</v>
      </c>
      <c r="BX7" s="128">
        <f>IFERROR(BW7/BS7,"-")</f>
        <v>6977.7118644068</v>
      </c>
      <c r="BY7" s="129">
        <v>11</v>
      </c>
      <c r="BZ7" s="129">
        <v>2</v>
      </c>
      <c r="CA7" s="129">
        <v>15</v>
      </c>
      <c r="CB7" s="130">
        <v>16</v>
      </c>
      <c r="CC7" s="131">
        <f>IF(L7=0,"",IF(CB7=0,"",(CB7/L7)))</f>
        <v>0.048632218844985</v>
      </c>
      <c r="CD7" s="132"/>
      <c r="CE7" s="133">
        <f>IFERROR(CD7/CB7,"-")</f>
        <v>0</v>
      </c>
      <c r="CF7" s="134"/>
      <c r="CG7" s="135">
        <f>IFERROR(CF7/CB7,"-")</f>
        <v>0</v>
      </c>
      <c r="CH7" s="136"/>
      <c r="CI7" s="136"/>
      <c r="CJ7" s="136"/>
      <c r="CK7" s="137">
        <v>54</v>
      </c>
      <c r="CL7" s="138">
        <v>2371370</v>
      </c>
      <c r="CM7" s="138">
        <v>810000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78">
        <f>X8</f>
        <v>2.459108394641</v>
      </c>
      <c r="B8" s="184" t="s">
        <v>159</v>
      </c>
      <c r="C8" s="184" t="s">
        <v>154</v>
      </c>
      <c r="D8" s="184"/>
      <c r="E8" s="184"/>
      <c r="F8" s="87" t="s">
        <v>160</v>
      </c>
      <c r="G8" s="87" t="s">
        <v>161</v>
      </c>
      <c r="H8" s="176">
        <v>98003</v>
      </c>
      <c r="I8" s="79">
        <v>145</v>
      </c>
      <c r="J8" s="79">
        <v>0</v>
      </c>
      <c r="K8" s="79">
        <v>3560</v>
      </c>
      <c r="L8" s="90">
        <v>87</v>
      </c>
      <c r="M8" s="80">
        <f>IFERROR(L8/K8,"-")</f>
        <v>0.024438202247191</v>
      </c>
      <c r="N8" s="79">
        <v>1</v>
      </c>
      <c r="O8" s="79">
        <v>34</v>
      </c>
      <c r="P8" s="80">
        <f>IFERROR(N8/(L8),"-")</f>
        <v>0.011494252873563</v>
      </c>
      <c r="Q8" s="81">
        <f>IFERROR(H8/SUM(L8:L8),"-")</f>
        <v>1126.4712643678</v>
      </c>
      <c r="R8" s="82">
        <v>10</v>
      </c>
      <c r="S8" s="80">
        <f>IF(L8=0,"-",R8/L8)</f>
        <v>0.11494252873563</v>
      </c>
      <c r="T8" s="181">
        <v>241000</v>
      </c>
      <c r="U8" s="182">
        <f>IFERROR(T8/L8,"-")</f>
        <v>2770.1149425287</v>
      </c>
      <c r="V8" s="182">
        <f>IFERROR(T8/R8,"-")</f>
        <v>24100</v>
      </c>
      <c r="W8" s="176">
        <f>SUM(T8:T8)-SUM(H8:H8)</f>
        <v>142997</v>
      </c>
      <c r="X8" s="83">
        <f>SUM(T8:T8)/SUM(H8:H8)</f>
        <v>2.459108394641</v>
      </c>
      <c r="Y8" s="77"/>
      <c r="Z8" s="91">
        <v>3</v>
      </c>
      <c r="AA8" s="92">
        <f>IF(L8=0,"",IF(Z8=0,"",(Z8/L8)))</f>
        <v>0.03448275862069</v>
      </c>
      <c r="AB8" s="91"/>
      <c r="AC8" s="93">
        <f>IFERROR(AB8/Z8,"-")</f>
        <v>0</v>
      </c>
      <c r="AD8" s="94"/>
      <c r="AE8" s="95">
        <f>IFERROR(AD8/Z8,"-")</f>
        <v>0</v>
      </c>
      <c r="AF8" s="96"/>
      <c r="AG8" s="96"/>
      <c r="AH8" s="96"/>
      <c r="AI8" s="97">
        <v>9</v>
      </c>
      <c r="AJ8" s="98">
        <f>IF(L8=0,"",IF(AI8=0,"",(AI8/L8)))</f>
        <v>0.10344827586207</v>
      </c>
      <c r="AK8" s="97"/>
      <c r="AL8" s="99">
        <f>IFERROR(AK8/AI8,"-")</f>
        <v>0</v>
      </c>
      <c r="AM8" s="100"/>
      <c r="AN8" s="101">
        <f>IFERROR(AM8/AI8,"-")</f>
        <v>0</v>
      </c>
      <c r="AO8" s="102"/>
      <c r="AP8" s="102"/>
      <c r="AQ8" s="102"/>
      <c r="AR8" s="103">
        <v>5</v>
      </c>
      <c r="AS8" s="104">
        <f>IF(L8=0,"",IF(AR8=0,"",(AR8/L8)))</f>
        <v>0.057471264367816</v>
      </c>
      <c r="AT8" s="103"/>
      <c r="AU8" s="105">
        <f>IFERROR(AT8/AR8,"-")</f>
        <v>0</v>
      </c>
      <c r="AV8" s="106"/>
      <c r="AW8" s="107">
        <f>IFERROR(AV8/AR8,"-")</f>
        <v>0</v>
      </c>
      <c r="AX8" s="108"/>
      <c r="AY8" s="108"/>
      <c r="AZ8" s="108"/>
      <c r="BA8" s="109">
        <v>23</v>
      </c>
      <c r="BB8" s="110">
        <f>IF(L8=0,"",IF(BA8=0,"",(BA8/L8)))</f>
        <v>0.26436781609195</v>
      </c>
      <c r="BC8" s="109">
        <v>2</v>
      </c>
      <c r="BD8" s="111">
        <f>IFERROR(BC8/BA8,"-")</f>
        <v>0.08695652173913</v>
      </c>
      <c r="BE8" s="112">
        <v>9000</v>
      </c>
      <c r="BF8" s="113">
        <f>IFERROR(BE8/BA8,"-")</f>
        <v>391.30434782609</v>
      </c>
      <c r="BG8" s="114">
        <v>1</v>
      </c>
      <c r="BH8" s="114">
        <v>1</v>
      </c>
      <c r="BI8" s="114"/>
      <c r="BJ8" s="116">
        <v>26</v>
      </c>
      <c r="BK8" s="117">
        <f>IF(L8=0,"",IF(BJ8=0,"",(BJ8/L8)))</f>
        <v>0.29885057471264</v>
      </c>
      <c r="BL8" s="118">
        <v>5</v>
      </c>
      <c r="BM8" s="119">
        <f>IFERROR(BL8/BJ8,"-")</f>
        <v>0.19230769230769</v>
      </c>
      <c r="BN8" s="120">
        <v>158000</v>
      </c>
      <c r="BO8" s="121">
        <f>IFERROR(BN8/BJ8,"-")</f>
        <v>6076.9230769231</v>
      </c>
      <c r="BP8" s="122">
        <v>1</v>
      </c>
      <c r="BQ8" s="122">
        <v>1</v>
      </c>
      <c r="BR8" s="122">
        <v>3</v>
      </c>
      <c r="BS8" s="123">
        <v>20</v>
      </c>
      <c r="BT8" s="124">
        <f>IF(L8=0,"",IF(BS8=0,"",(BS8/L8)))</f>
        <v>0.22988505747126</v>
      </c>
      <c r="BU8" s="125">
        <v>3</v>
      </c>
      <c r="BV8" s="126">
        <f>IFERROR(BU8/BS8,"-")</f>
        <v>0.15</v>
      </c>
      <c r="BW8" s="127">
        <v>74000</v>
      </c>
      <c r="BX8" s="128">
        <f>IFERROR(BW8/BS8,"-")</f>
        <v>3700</v>
      </c>
      <c r="BY8" s="129">
        <v>1</v>
      </c>
      <c r="BZ8" s="129"/>
      <c r="CA8" s="129">
        <v>2</v>
      </c>
      <c r="CB8" s="130">
        <v>1</v>
      </c>
      <c r="CC8" s="131">
        <f>IF(L8=0,"",IF(CB8=0,"",(CB8/L8)))</f>
        <v>0.011494252873563</v>
      </c>
      <c r="CD8" s="132"/>
      <c r="CE8" s="133">
        <f>IFERROR(CD8/CB8,"-")</f>
        <v>0</v>
      </c>
      <c r="CF8" s="134"/>
      <c r="CG8" s="135">
        <f>IFERROR(CF8/CB8,"-")</f>
        <v>0</v>
      </c>
      <c r="CH8" s="136"/>
      <c r="CI8" s="136"/>
      <c r="CJ8" s="136"/>
      <c r="CK8" s="137">
        <v>10</v>
      </c>
      <c r="CL8" s="138">
        <v>241000</v>
      </c>
      <c r="CM8" s="138">
        <v>55000</v>
      </c>
      <c r="CN8" s="138"/>
      <c r="CO8" s="139" t="str">
        <f>IF(AND(CM8=0,CN8=0),"",IF(AND(CM8&lt;=100000,CN8&lt;=100000),"",IF(CM8/CL8&gt;0.7,"男高",IF(CN8/CL8&gt;0.7,"女高",""))))</f>
        <v/>
      </c>
    </row>
    <row r="9" spans="1:95">
      <c r="A9" s="30"/>
      <c r="B9" s="84"/>
      <c r="C9" s="84"/>
      <c r="D9" s="85"/>
      <c r="E9" s="86"/>
      <c r="F9" s="87"/>
      <c r="G9" s="87"/>
      <c r="H9" s="177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7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30"/>
      <c r="B10" s="37"/>
      <c r="C10" s="37"/>
      <c r="D10" s="31"/>
      <c r="E10" s="31"/>
      <c r="F10" s="36"/>
      <c r="G10" s="73"/>
      <c r="H10" s="178"/>
      <c r="I10" s="34"/>
      <c r="J10" s="34"/>
      <c r="K10" s="31"/>
      <c r="L10" s="31"/>
      <c r="M10" s="33"/>
      <c r="N10" s="33"/>
      <c r="O10" s="31"/>
      <c r="P10" s="33"/>
      <c r="Q10" s="25"/>
      <c r="R10" s="25"/>
      <c r="S10" s="25"/>
      <c r="T10" s="183"/>
      <c r="U10" s="183"/>
      <c r="V10" s="183"/>
      <c r="W10" s="183"/>
      <c r="X10" s="33"/>
      <c r="Y10" s="59"/>
      <c r="Z10" s="61"/>
      <c r="AA10" s="62"/>
      <c r="AB10" s="61"/>
      <c r="AC10" s="65"/>
      <c r="AD10" s="66"/>
      <c r="AE10" s="67"/>
      <c r="AF10" s="68"/>
      <c r="AG10" s="68"/>
      <c r="AH10" s="68"/>
      <c r="AI10" s="61"/>
      <c r="AJ10" s="62"/>
      <c r="AK10" s="61"/>
      <c r="AL10" s="65"/>
      <c r="AM10" s="66"/>
      <c r="AN10" s="67"/>
      <c r="AO10" s="68"/>
      <c r="AP10" s="68"/>
      <c r="AQ10" s="68"/>
      <c r="AR10" s="61"/>
      <c r="AS10" s="62"/>
      <c r="AT10" s="61"/>
      <c r="AU10" s="65"/>
      <c r="AV10" s="66"/>
      <c r="AW10" s="67"/>
      <c r="AX10" s="68"/>
      <c r="AY10" s="68"/>
      <c r="AZ10" s="68"/>
      <c r="BA10" s="61"/>
      <c r="BB10" s="62"/>
      <c r="BC10" s="61"/>
      <c r="BD10" s="65"/>
      <c r="BE10" s="66"/>
      <c r="BF10" s="67"/>
      <c r="BG10" s="68"/>
      <c r="BH10" s="68"/>
      <c r="BI10" s="68"/>
      <c r="BJ10" s="63"/>
      <c r="BK10" s="64"/>
      <c r="BL10" s="61"/>
      <c r="BM10" s="65"/>
      <c r="BN10" s="66"/>
      <c r="BO10" s="67"/>
      <c r="BP10" s="68"/>
      <c r="BQ10" s="68"/>
      <c r="BR10" s="68"/>
      <c r="BS10" s="63"/>
      <c r="BT10" s="64"/>
      <c r="BU10" s="61"/>
      <c r="BV10" s="65"/>
      <c r="BW10" s="66"/>
      <c r="BX10" s="67"/>
      <c r="BY10" s="68"/>
      <c r="BZ10" s="68"/>
      <c r="CA10" s="68"/>
      <c r="CB10" s="63"/>
      <c r="CC10" s="64"/>
      <c r="CD10" s="61"/>
      <c r="CE10" s="65"/>
      <c r="CF10" s="66"/>
      <c r="CG10" s="67"/>
      <c r="CH10" s="68"/>
      <c r="CI10" s="68"/>
      <c r="CJ10" s="68"/>
      <c r="CK10" s="69"/>
      <c r="CL10" s="66"/>
      <c r="CM10" s="66"/>
      <c r="CN10" s="66"/>
      <c r="CO10" s="70"/>
    </row>
    <row r="11" spans="1:95">
      <c r="A11" s="19">
        <f>Z11</f>
        <v/>
      </c>
      <c r="B11" s="41"/>
      <c r="C11" s="41"/>
      <c r="D11" s="41"/>
      <c r="E11" s="41"/>
      <c r="F11" s="40" t="s">
        <v>162</v>
      </c>
      <c r="G11" s="40"/>
      <c r="H11" s="179"/>
      <c r="I11" s="41">
        <f>SUM(I6:I10)</f>
        <v>5794</v>
      </c>
      <c r="J11" s="41">
        <f>SUM(J6:J10)</f>
        <v>0</v>
      </c>
      <c r="K11" s="41">
        <f>SUM(K6:K10)</f>
        <v>339191</v>
      </c>
      <c r="L11" s="41">
        <f>SUM(L6:L10)</f>
        <v>2413</v>
      </c>
      <c r="M11" s="42">
        <f>IFERROR(L11/K11,"-")</f>
        <v>0.0071139859253341</v>
      </c>
      <c r="N11" s="76">
        <f>SUM(N6:N10)</f>
        <v>96</v>
      </c>
      <c r="O11" s="76">
        <f>SUM(O6:O10)</f>
        <v>841</v>
      </c>
      <c r="P11" s="42">
        <f>IFERROR(N11/L11,"-")</f>
        <v>0.039784500621633</v>
      </c>
      <c r="Q11" s="43">
        <f>IFERROR(H11/L11,"-")</f>
        <v>0</v>
      </c>
      <c r="R11" s="44">
        <f>SUM(R6:R10)</f>
        <v>288</v>
      </c>
      <c r="S11" s="42">
        <f>IFERROR(R11/L11,"-")</f>
        <v>0.1193535018649</v>
      </c>
      <c r="T11" s="179">
        <f>SUM(T6:T10)</f>
        <v>15801370</v>
      </c>
      <c r="U11" s="179">
        <f>IFERROR(T11/L11,"-")</f>
        <v>6548.433485288</v>
      </c>
      <c r="V11" s="179">
        <f>IFERROR(T11/R11,"-")</f>
        <v>54865.868055556</v>
      </c>
      <c r="W11" s="179">
        <f>T11-H11</f>
        <v>15801370</v>
      </c>
      <c r="X11" s="45" t="str">
        <f>T11/H11</f>
        <v>0</v>
      </c>
      <c r="Y11" s="58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