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<sst xmlns="http://schemas.openxmlformats.org/spreadsheetml/2006/main" uniqueCount="146">
  <si>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</si>
  <si>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</si>
  <si>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</si>
  <si>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</si>
  <si>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</si>
  <si>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</si>
  <si>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</si>
  <si>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</si>
  <si>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</si>
  <si>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</si>
  <si>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</si>
  <si>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</si>
  <si>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</si>
  <si>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</si>
  <si>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</si>
  <si>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</si>
  <si>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</si>
  <si>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</si>
  <si>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</si>
  <si>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</si>
  <si>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</si>
  <si>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</si>
  <si>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</si>
  <si>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</si>
  <si>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</si>
  <si>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</si>
  <si>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</si>
  <si>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</si>
  <si>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</si>
  <si>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</si>
  <si>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</si>
  <si>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</si>
  <si>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</si>
  <si>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</si>
  <si>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</si>
  <si>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</si>
  <si>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</si>
  <si>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</si>
  <si>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</si>
  <si>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</si>
  <si>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</si>
  <si>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</si>
  <si>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</si>
  <si>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</si>
  <si>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</si>
  <si>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</si>
  <si>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</si>
  <si>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</si>
  <si>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</si>
  <si>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</si>
  <si>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</si>
  <si>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</si>
  <si>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</si>
  <si>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</si>
  <si>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</si>
  <si>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</si>
  <si>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</si>
  <si>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pp1845</t>
  </si>
  <si>
    <t>インターカラー</t>
  </si>
  <si>
    <t>記事風版（並木塔子）</t>
  </si>
  <si>
    <t>もう50代の熟女だけど</t>
  </si>
  <si>
    <t>lp01</t>
  </si>
  <si>
    <t>スポニチ関東</t>
  </si>
  <si>
    <t>全5段</t>
  </si>
  <si>
    <t>1月17日(日)</t>
  </si>
  <si>
    <t>pp1846</t>
  </si>
  <si>
    <t>空電</t>
  </si>
  <si>
    <t>pp1847</t>
  </si>
  <si>
    <t>スポニチ関西</t>
  </si>
  <si>
    <t>1月22日(金)</t>
  </si>
  <si>
    <t>pp1848</t>
  </si>
  <si>
    <t>pp1849</t>
  </si>
  <si>
    <t>求人版（並木塔子）</t>
  </si>
  <si>
    <t>この歳で、最高の初体験</t>
  </si>
  <si>
    <t>サンスポ関東</t>
  </si>
  <si>
    <t>1C終面全5段</t>
  </si>
  <si>
    <t>1月23日(土)</t>
  </si>
  <si>
    <t>pp1850</t>
  </si>
  <si>
    <t>pp1851</t>
  </si>
  <si>
    <t>新書籍版（白い服女性）</t>
  </si>
  <si>
    <t>70歳までの出会いリクルート</t>
  </si>
  <si>
    <t>サンスポ関西</t>
  </si>
  <si>
    <t>1月09日(土)</t>
  </si>
  <si>
    <t>pp1852</t>
  </si>
  <si>
    <t>pp1853</t>
  </si>
  <si>
    <t>コンパニオン版（並木塔子）</t>
  </si>
  <si>
    <t>五つ星の出会い今までにない出会いがココに</t>
  </si>
  <si>
    <t>4C半5段</t>
  </si>
  <si>
    <t>1月30日(土)</t>
  </si>
  <si>
    <t>pp1854</t>
  </si>
  <si>
    <t>pp1855</t>
  </si>
  <si>
    <t>pp1856</t>
  </si>
  <si>
    <t>pp1857</t>
  </si>
  <si>
    <t>右女3（フリー女性⑤）</t>
  </si>
  <si>
    <t>お試し登録だけでもOK</t>
  </si>
  <si>
    <t>半5段</t>
  </si>
  <si>
    <t>1月11日(月)</t>
  </si>
  <si>
    <t>pp1858</t>
  </si>
  <si>
    <t>pp1859</t>
  </si>
  <si>
    <t>右女3（フリー女性⑨）</t>
  </si>
  <si>
    <t>1日1回、新鮮出会い隙間時間に少しだけでOK</t>
  </si>
  <si>
    <t>1月15日(金)</t>
  </si>
  <si>
    <t>pp1860</t>
  </si>
  <si>
    <t>pp1861</t>
  </si>
  <si>
    <t>東スポ・大スポ・九スポ・中京</t>
  </si>
  <si>
    <t>記事枠</t>
  </si>
  <si>
    <t>1月28日(木)</t>
  </si>
  <si>
    <t>pp1862</t>
  </si>
  <si>
    <t>pp1863</t>
  </si>
  <si>
    <t>記事(緑)（）</t>
  </si>
  <si>
    <t>154「ねぇ昨日、4人も会っちゃいましたよ！」</t>
  </si>
  <si>
    <t>デイリースポーツ関西</t>
  </si>
  <si>
    <t>4C記事枠</t>
  </si>
  <si>
    <t>1月10日(日)</t>
  </si>
  <si>
    <t>pp1864</t>
  </si>
  <si>
    <t>記事(ノーマル)（）</t>
  </si>
  <si>
    <t>153「若者ではなく【大人の男、限定】だからこそ楽しめるサービスがある」</t>
  </si>
  <si>
    <t>1月16日(土)</t>
  </si>
  <si>
    <t>pp1865</t>
  </si>
  <si>
    <t>記事(赤)（）</t>
  </si>
  <si>
    <t>152「お願い！！一度だけ試して！ダメならすぐ退会していいから！」</t>
  </si>
  <si>
    <t>1月24日(日)</t>
  </si>
  <si>
    <t>pp1866</t>
  </si>
  <si>
    <t>記事(黄)（）</t>
  </si>
  <si>
    <t>151「出会いの達人！次から次へとドドンと来い！」</t>
  </si>
  <si>
    <t>pp1867</t>
  </si>
  <si>
    <t>(空電共通)</t>
  </si>
  <si>
    <t>共通</t>
  </si>
  <si>
    <t>新聞 TOTAL</t>
  </si>
  <si>
    <t>●雑誌 広告</t>
  </si>
  <si>
    <t>zs029</t>
  </si>
  <si>
    <t>右女3（並木塔子）</t>
  </si>
  <si>
    <t>コミック乱twins</t>
  </si>
  <si>
    <t>1C2P</t>
  </si>
  <si>
    <t>1月13日(水)</t>
  </si>
  <si>
    <t>zs030</t>
  </si>
  <si>
    <t>雑誌 TOTAL</t>
  </si>
  <si>
    <t>●リスティング 広告</t>
  </si>
  <si>
    <t>UA</t>
  </si>
  <si>
    <t>ydi</t>
  </si>
  <si>
    <t>ADIT</t>
  </si>
  <si>
    <t>YDN（インフィード）</t>
  </si>
  <si>
    <t>1/1～1/31</t>
  </si>
  <si>
    <t>ydt</t>
  </si>
  <si>
    <t>YDN（ターゲティング）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</si>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</sst>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9.9333333333333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120000</v>
      </c>
      <c r="L6" s="79">
        <v>11</v>
      </c>
      <c r="M6" s="79">
        <v>0</v>
      </c>
      <c r="N6" s="79">
        <v>48</v>
      </c>
      <c r="O6" s="88">
        <v>4</v>
      </c>
      <c r="P6" s="89">
        <v>0</v>
      </c>
      <c r="Q6" s="90">
        <f>O6+P6</f>
        <v>4</v>
      </c>
      <c r="R6" s="80">
        <f>IFERROR(Q6/N6,"-")</f>
        <v>0.083333333333333</v>
      </c>
      <c r="S6" s="79">
        <v>0</v>
      </c>
      <c r="T6" s="79">
        <v>3</v>
      </c>
      <c r="U6" s="80">
        <f>IFERROR(T6/(Q6),"-")</f>
        <v>0.75</v>
      </c>
      <c r="V6" s="81">
        <f>IFERROR(K6/SUM(Q6:Q7),"-")</f>
        <v>6666.6666666667</v>
      </c>
      <c r="W6" s="82">
        <v>1</v>
      </c>
      <c r="X6" s="80">
        <f>IF(Q6=0,"-",W6/Q6)</f>
        <v>0.25</v>
      </c>
      <c r="Y6" s="181">
        <v>5000</v>
      </c>
      <c r="Z6" s="182">
        <f>IFERROR(Y6/Q6,"-")</f>
        <v>1250</v>
      </c>
      <c r="AA6" s="182">
        <f>IFERROR(Y6/W6,"-")</f>
        <v>5000</v>
      </c>
      <c r="AB6" s="176">
        <f>SUM(Y6:Y7)-SUM(K6:K7)</f>
        <v>1072000</v>
      </c>
      <c r="AC6" s="83">
        <f>SUM(Y6:Y7)/SUM(K6:K7)</f>
        <v>9.9333333333333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0.5</v>
      </c>
      <c r="BH6" s="109">
        <v>1</v>
      </c>
      <c r="BI6" s="111">
        <f>IFERROR(BH6/BF6,"-")</f>
        <v>0.5</v>
      </c>
      <c r="BJ6" s="112">
        <v>5000</v>
      </c>
      <c r="BK6" s="113">
        <f>IFERROR(BJ6/BF6,"-")</f>
        <v>2500</v>
      </c>
      <c r="BL6" s="114">
        <v>1</v>
      </c>
      <c r="BM6" s="114"/>
      <c r="BN6" s="114"/>
      <c r="BO6" s="116">
        <v>1</v>
      </c>
      <c r="BP6" s="117">
        <f>IF(Q6=0,"",IF(BO6=0,"",(BO6/Q6)))</f>
        <v>0.25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>
        <v>1</v>
      </c>
      <c r="CH6" s="131">
        <f>IF(Q6=0,"",IF(CG6=0,"",(CG6/Q6)))</f>
        <v>0.25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1</v>
      </c>
      <c r="CQ6" s="138">
        <v>5000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69</v>
      </c>
      <c r="M7" s="79">
        <v>32</v>
      </c>
      <c r="N7" s="79">
        <v>16</v>
      </c>
      <c r="O7" s="88">
        <v>14</v>
      </c>
      <c r="P7" s="89">
        <v>0</v>
      </c>
      <c r="Q7" s="90">
        <f>O7+P7</f>
        <v>14</v>
      </c>
      <c r="R7" s="80">
        <f>IFERROR(Q7/N7,"-")</f>
        <v>0.875</v>
      </c>
      <c r="S7" s="79">
        <v>6</v>
      </c>
      <c r="T7" s="79">
        <v>1</v>
      </c>
      <c r="U7" s="80">
        <f>IFERROR(T7/(Q7),"-")</f>
        <v>0.071428571428571</v>
      </c>
      <c r="V7" s="81"/>
      <c r="W7" s="82">
        <v>5</v>
      </c>
      <c r="X7" s="80">
        <f>IF(Q7=0,"-",W7/Q7)</f>
        <v>0.35714285714286</v>
      </c>
      <c r="Y7" s="181">
        <v>1187000</v>
      </c>
      <c r="Z7" s="182">
        <f>IFERROR(Y7/Q7,"-")</f>
        <v>84785.714285714</v>
      </c>
      <c r="AA7" s="182">
        <f>IFERROR(Y7/W7,"-")</f>
        <v>237400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0.14285714285714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4</v>
      </c>
      <c r="BP7" s="117">
        <f>IF(Q7=0,"",IF(BO7=0,"",(BO7/Q7)))</f>
        <v>0.28571428571429</v>
      </c>
      <c r="BQ7" s="118">
        <v>1</v>
      </c>
      <c r="BR7" s="119">
        <f>IFERROR(BQ7/BO7,"-")</f>
        <v>0.25</v>
      </c>
      <c r="BS7" s="120">
        <v>470000</v>
      </c>
      <c r="BT7" s="121">
        <f>IFERROR(BS7/BO7,"-")</f>
        <v>117500</v>
      </c>
      <c r="BU7" s="122"/>
      <c r="BV7" s="122"/>
      <c r="BW7" s="122">
        <v>1</v>
      </c>
      <c r="BX7" s="123">
        <v>7</v>
      </c>
      <c r="BY7" s="124">
        <f>IF(Q7=0,"",IF(BX7=0,"",(BX7/Q7)))</f>
        <v>0.5</v>
      </c>
      <c r="BZ7" s="125">
        <v>3</v>
      </c>
      <c r="CA7" s="126">
        <f>IFERROR(BZ7/BX7,"-")</f>
        <v>0.42857142857143</v>
      </c>
      <c r="CB7" s="127">
        <v>709000</v>
      </c>
      <c r="CC7" s="128">
        <f>IFERROR(CB7/BX7,"-")</f>
        <v>101285.71428571</v>
      </c>
      <c r="CD7" s="129"/>
      <c r="CE7" s="129"/>
      <c r="CF7" s="129">
        <v>3</v>
      </c>
      <c r="CG7" s="130">
        <v>1</v>
      </c>
      <c r="CH7" s="131">
        <f>IF(Q7=0,"",IF(CG7=0,"",(CG7/Q7)))</f>
        <v>0.071428571428571</v>
      </c>
      <c r="CI7" s="132">
        <v>1</v>
      </c>
      <c r="CJ7" s="133">
        <f>IFERROR(CI7/CG7,"-")</f>
        <v>1</v>
      </c>
      <c r="CK7" s="134">
        <v>8000</v>
      </c>
      <c r="CL7" s="135">
        <f>IFERROR(CK7/CG7,"-")</f>
        <v>8000</v>
      </c>
      <c r="CM7" s="136"/>
      <c r="CN7" s="136">
        <v>1</v>
      </c>
      <c r="CO7" s="136"/>
      <c r="CP7" s="137">
        <v>5</v>
      </c>
      <c r="CQ7" s="138">
        <v>1187000</v>
      </c>
      <c r="CR7" s="138">
        <v>470000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0.65333333333333</v>
      </c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87" t="s">
        <v>69</v>
      </c>
      <c r="K8" s="176">
        <v>150000</v>
      </c>
      <c r="L8" s="79">
        <v>10</v>
      </c>
      <c r="M8" s="79">
        <v>0</v>
      </c>
      <c r="N8" s="79">
        <v>39</v>
      </c>
      <c r="O8" s="88">
        <v>3</v>
      </c>
      <c r="P8" s="89">
        <v>0</v>
      </c>
      <c r="Q8" s="90">
        <f>O8+P8</f>
        <v>3</v>
      </c>
      <c r="R8" s="80">
        <f>IFERROR(Q8/N8,"-")</f>
        <v>0.076923076923077</v>
      </c>
      <c r="S8" s="79">
        <v>1</v>
      </c>
      <c r="T8" s="79">
        <v>1</v>
      </c>
      <c r="U8" s="80">
        <f>IFERROR(T8/(Q8),"-")</f>
        <v>0.33333333333333</v>
      </c>
      <c r="V8" s="81">
        <f>IFERROR(K8/SUM(Q8:Q9),"-")</f>
        <v>25000</v>
      </c>
      <c r="W8" s="82">
        <v>2</v>
      </c>
      <c r="X8" s="80">
        <f>IF(Q8=0,"-",W8/Q8)</f>
        <v>0.66666666666667</v>
      </c>
      <c r="Y8" s="181">
        <v>98000</v>
      </c>
      <c r="Z8" s="182">
        <f>IFERROR(Y8/Q8,"-")</f>
        <v>32666.666666667</v>
      </c>
      <c r="AA8" s="182">
        <f>IFERROR(Y8/W8,"-")</f>
        <v>49000</v>
      </c>
      <c r="AB8" s="176">
        <f>SUM(Y8:Y9)-SUM(K8:K9)</f>
        <v>-52000</v>
      </c>
      <c r="AC8" s="83">
        <f>SUM(Y8:Y9)/SUM(K8:K9)</f>
        <v>0.65333333333333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0.33333333333333</v>
      </c>
      <c r="BQ8" s="118">
        <v>1</v>
      </c>
      <c r="BR8" s="119">
        <f>IFERROR(BQ8/BO8,"-")</f>
        <v>1</v>
      </c>
      <c r="BS8" s="120">
        <v>3000</v>
      </c>
      <c r="BT8" s="121">
        <f>IFERROR(BS8/BO8,"-")</f>
        <v>3000</v>
      </c>
      <c r="BU8" s="122">
        <v>1</v>
      </c>
      <c r="BV8" s="122"/>
      <c r="BW8" s="122"/>
      <c r="BX8" s="123">
        <v>2</v>
      </c>
      <c r="BY8" s="124">
        <f>IF(Q8=0,"",IF(BX8=0,"",(BX8/Q8)))</f>
        <v>0.66666666666667</v>
      </c>
      <c r="BZ8" s="125">
        <v>1</v>
      </c>
      <c r="CA8" s="126">
        <f>IFERROR(BZ8/BX8,"-")</f>
        <v>0.5</v>
      </c>
      <c r="CB8" s="127">
        <v>95000</v>
      </c>
      <c r="CC8" s="128">
        <f>IFERROR(CB8/BX8,"-")</f>
        <v>47500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98000</v>
      </c>
      <c r="CR8" s="138">
        <v>95000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60</v>
      </c>
      <c r="G9" s="184" t="s">
        <v>66</v>
      </c>
      <c r="H9" s="87"/>
      <c r="I9" s="87"/>
      <c r="J9" s="87"/>
      <c r="K9" s="176"/>
      <c r="L9" s="79">
        <v>33</v>
      </c>
      <c r="M9" s="79">
        <v>20</v>
      </c>
      <c r="N9" s="79">
        <v>19</v>
      </c>
      <c r="O9" s="88">
        <v>3</v>
      </c>
      <c r="P9" s="89">
        <v>0</v>
      </c>
      <c r="Q9" s="90">
        <f>O9+P9</f>
        <v>3</v>
      </c>
      <c r="R9" s="80">
        <f>IFERROR(Q9/N9,"-")</f>
        <v>0.15789473684211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0.66666666666667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0.33333333333333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1.2</v>
      </c>
      <c r="B10" s="184" t="s">
        <v>71</v>
      </c>
      <c r="C10" s="184" t="s">
        <v>58</v>
      </c>
      <c r="D10" s="184"/>
      <c r="E10" s="184" t="s">
        <v>72</v>
      </c>
      <c r="F10" s="184" t="s">
        <v>73</v>
      </c>
      <c r="G10" s="184" t="s">
        <v>61</v>
      </c>
      <c r="H10" s="87" t="s">
        <v>74</v>
      </c>
      <c r="I10" s="87" t="s">
        <v>75</v>
      </c>
      <c r="J10" s="186" t="s">
        <v>76</v>
      </c>
      <c r="K10" s="176">
        <v>150000</v>
      </c>
      <c r="L10" s="79">
        <v>21</v>
      </c>
      <c r="M10" s="79">
        <v>0</v>
      </c>
      <c r="N10" s="79">
        <v>99</v>
      </c>
      <c r="O10" s="88">
        <v>4</v>
      </c>
      <c r="P10" s="89">
        <v>0</v>
      </c>
      <c r="Q10" s="90">
        <f>O10+P10</f>
        <v>4</v>
      </c>
      <c r="R10" s="80">
        <f>IFERROR(Q10/N10,"-")</f>
        <v>0.04040404040404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16666.666666667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30000</v>
      </c>
      <c r="AC10" s="83">
        <f>SUM(Y10:Y11)/SUM(K10:K11)</f>
        <v>1.2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2</v>
      </c>
      <c r="BP10" s="117">
        <f>IF(Q10=0,"",IF(BO10=0,"",(BO10/Q10)))</f>
        <v>0.5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0.5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77</v>
      </c>
      <c r="C11" s="184" t="s">
        <v>58</v>
      </c>
      <c r="D11" s="184"/>
      <c r="E11" s="184" t="s">
        <v>72</v>
      </c>
      <c r="F11" s="184" t="s">
        <v>73</v>
      </c>
      <c r="G11" s="184" t="s">
        <v>66</v>
      </c>
      <c r="H11" s="87"/>
      <c r="I11" s="87"/>
      <c r="J11" s="87"/>
      <c r="K11" s="176"/>
      <c r="L11" s="79">
        <v>30</v>
      </c>
      <c r="M11" s="79">
        <v>27</v>
      </c>
      <c r="N11" s="79">
        <v>9</v>
      </c>
      <c r="O11" s="88">
        <v>5</v>
      </c>
      <c r="P11" s="89">
        <v>0</v>
      </c>
      <c r="Q11" s="90">
        <f>O11+P11</f>
        <v>5</v>
      </c>
      <c r="R11" s="80">
        <f>IFERROR(Q11/N11,"-")</f>
        <v>0.55555555555556</v>
      </c>
      <c r="S11" s="79">
        <v>1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0.2</v>
      </c>
      <c r="Y11" s="181">
        <v>180000</v>
      </c>
      <c r="Z11" s="182">
        <f>IFERROR(Y11/Q11,"-")</f>
        <v>36000</v>
      </c>
      <c r="AA11" s="182">
        <f>IFERROR(Y11/W11,"-")</f>
        <v>180000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5</v>
      </c>
      <c r="BY11" s="124">
        <f>IF(Q11=0,"",IF(BX11=0,"",(BX11/Q11)))</f>
        <v>1</v>
      </c>
      <c r="BZ11" s="125">
        <v>1</v>
      </c>
      <c r="CA11" s="126">
        <f>IFERROR(BZ11/BX11,"-")</f>
        <v>0.2</v>
      </c>
      <c r="CB11" s="127">
        <v>180000</v>
      </c>
      <c r="CC11" s="128">
        <f>IFERROR(CB11/BX11,"-")</f>
        <v>36000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180000</v>
      </c>
      <c r="CR11" s="138">
        <v>180000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</v>
      </c>
      <c r="B12" s="184" t="s">
        <v>78</v>
      </c>
      <c r="C12" s="184" t="s">
        <v>58</v>
      </c>
      <c r="D12" s="184"/>
      <c r="E12" s="184" t="s">
        <v>79</v>
      </c>
      <c r="F12" s="184" t="s">
        <v>80</v>
      </c>
      <c r="G12" s="184" t="s">
        <v>61</v>
      </c>
      <c r="H12" s="87" t="s">
        <v>81</v>
      </c>
      <c r="I12" s="87" t="s">
        <v>75</v>
      </c>
      <c r="J12" s="186" t="s">
        <v>82</v>
      </c>
      <c r="K12" s="176">
        <v>150000</v>
      </c>
      <c r="L12" s="79">
        <v>13</v>
      </c>
      <c r="M12" s="79">
        <v>0</v>
      </c>
      <c r="N12" s="79">
        <v>44</v>
      </c>
      <c r="O12" s="88">
        <v>4</v>
      </c>
      <c r="P12" s="89">
        <v>0</v>
      </c>
      <c r="Q12" s="90">
        <f>O12+P12</f>
        <v>4</v>
      </c>
      <c r="R12" s="80">
        <f>IFERROR(Q12/N12,"-")</f>
        <v>0.090909090909091</v>
      </c>
      <c r="S12" s="79">
        <v>0</v>
      </c>
      <c r="T12" s="79">
        <v>2</v>
      </c>
      <c r="U12" s="80">
        <f>IFERROR(T12/(Q12),"-")</f>
        <v>0.5</v>
      </c>
      <c r="V12" s="81">
        <f>IFERROR(K12/SUM(Q12:Q13),"-")</f>
        <v>12500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-150000</v>
      </c>
      <c r="AC12" s="83">
        <f>SUM(Y12:Y13)/SUM(K12:K13)</f>
        <v>0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0.25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0.25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2</v>
      </c>
      <c r="BY12" s="124">
        <f>IF(Q12=0,"",IF(BX12=0,"",(BX12/Q12)))</f>
        <v>0.5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79</v>
      </c>
      <c r="F13" s="184" t="s">
        <v>80</v>
      </c>
      <c r="G13" s="184" t="s">
        <v>66</v>
      </c>
      <c r="H13" s="87"/>
      <c r="I13" s="87"/>
      <c r="J13" s="87"/>
      <c r="K13" s="176"/>
      <c r="L13" s="79">
        <v>54</v>
      </c>
      <c r="M13" s="79">
        <v>37</v>
      </c>
      <c r="N13" s="79">
        <v>69</v>
      </c>
      <c r="O13" s="88">
        <v>8</v>
      </c>
      <c r="P13" s="89">
        <v>0</v>
      </c>
      <c r="Q13" s="90">
        <f>O13+P13</f>
        <v>8</v>
      </c>
      <c r="R13" s="80">
        <f>IFERROR(Q13/N13,"-")</f>
        <v>0.11594202898551</v>
      </c>
      <c r="S13" s="79">
        <v>0</v>
      </c>
      <c r="T13" s="79">
        <v>1</v>
      </c>
      <c r="U13" s="80">
        <f>IFERROR(T13/(Q13),"-")</f>
        <v>0.125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3</v>
      </c>
      <c r="BP13" s="117">
        <f>IF(Q13=0,"",IF(BO13=0,"",(BO13/Q13)))</f>
        <v>0.375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0.25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1</v>
      </c>
      <c r="CH13" s="131">
        <f>IF(Q13=0,"",IF(CG13=0,"",(CG13/Q13)))</f>
        <v>0.125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3.1028571428571</v>
      </c>
      <c r="B14" s="184" t="s">
        <v>84</v>
      </c>
      <c r="C14" s="184" t="s">
        <v>58</v>
      </c>
      <c r="D14" s="184"/>
      <c r="E14" s="184" t="s">
        <v>85</v>
      </c>
      <c r="F14" s="184" t="s">
        <v>86</v>
      </c>
      <c r="G14" s="184" t="s">
        <v>61</v>
      </c>
      <c r="H14" s="87" t="s">
        <v>62</v>
      </c>
      <c r="I14" s="87" t="s">
        <v>87</v>
      </c>
      <c r="J14" s="186" t="s">
        <v>88</v>
      </c>
      <c r="K14" s="176">
        <v>140000</v>
      </c>
      <c r="L14" s="79">
        <v>22</v>
      </c>
      <c r="M14" s="79">
        <v>0</v>
      </c>
      <c r="N14" s="79">
        <v>75</v>
      </c>
      <c r="O14" s="88">
        <v>7</v>
      </c>
      <c r="P14" s="89">
        <v>0</v>
      </c>
      <c r="Q14" s="90">
        <f>O14+P14</f>
        <v>7</v>
      </c>
      <c r="R14" s="80">
        <f>IFERROR(Q14/N14,"-")</f>
        <v>0.093333333333333</v>
      </c>
      <c r="S14" s="79">
        <v>0</v>
      </c>
      <c r="T14" s="79">
        <v>0</v>
      </c>
      <c r="U14" s="80">
        <f>IFERROR(T14/(Q14),"-")</f>
        <v>0</v>
      </c>
      <c r="V14" s="81">
        <f>IFERROR(K14/SUM(Q14:Q15),"-")</f>
        <v>11666.666666667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294400</v>
      </c>
      <c r="AC14" s="83">
        <f>SUM(Y14:Y15)/SUM(K14:K15)</f>
        <v>3.1028571428571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0.14285714285714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0.28571428571429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0.42857142857143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0.14285714285714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85</v>
      </c>
      <c r="F15" s="184" t="s">
        <v>86</v>
      </c>
      <c r="G15" s="184" t="s">
        <v>66</v>
      </c>
      <c r="H15" s="87"/>
      <c r="I15" s="87"/>
      <c r="J15" s="87"/>
      <c r="K15" s="176"/>
      <c r="L15" s="79">
        <v>45</v>
      </c>
      <c r="M15" s="79">
        <v>32</v>
      </c>
      <c r="N15" s="79">
        <v>10</v>
      </c>
      <c r="O15" s="88">
        <v>5</v>
      </c>
      <c r="P15" s="89">
        <v>0</v>
      </c>
      <c r="Q15" s="90">
        <f>O15+P15</f>
        <v>5</v>
      </c>
      <c r="R15" s="80">
        <f>IFERROR(Q15/N15,"-")</f>
        <v>0.5</v>
      </c>
      <c r="S15" s="79">
        <v>0</v>
      </c>
      <c r="T15" s="79">
        <v>1</v>
      </c>
      <c r="U15" s="80">
        <f>IFERROR(T15/(Q15),"-")</f>
        <v>0.2</v>
      </c>
      <c r="V15" s="81"/>
      <c r="W15" s="82">
        <v>1</v>
      </c>
      <c r="X15" s="80">
        <f>IF(Q15=0,"-",W15/Q15)</f>
        <v>0.2</v>
      </c>
      <c r="Y15" s="181">
        <v>434400</v>
      </c>
      <c r="Z15" s="182">
        <f>IFERROR(Y15/Q15,"-")</f>
        <v>86880</v>
      </c>
      <c r="AA15" s="182">
        <f>IFERROR(Y15/W15,"-")</f>
        <v>434400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0.4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0.2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>
        <v>2</v>
      </c>
      <c r="CH15" s="131">
        <f>IF(Q15=0,"",IF(CG15=0,"",(CG15/Q15)))</f>
        <v>0.4</v>
      </c>
      <c r="CI15" s="132">
        <v>1</v>
      </c>
      <c r="CJ15" s="133">
        <f>IFERROR(CI15/CG15,"-")</f>
        <v>0.5</v>
      </c>
      <c r="CK15" s="134">
        <v>434400</v>
      </c>
      <c r="CL15" s="135">
        <f>IFERROR(CK15/CG15,"-")</f>
        <v>217200</v>
      </c>
      <c r="CM15" s="136"/>
      <c r="CN15" s="136"/>
      <c r="CO15" s="136">
        <v>1</v>
      </c>
      <c r="CP15" s="137">
        <v>1</v>
      </c>
      <c r="CQ15" s="138">
        <v>434400</v>
      </c>
      <c r="CR15" s="138">
        <v>434400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0</v>
      </c>
      <c r="B16" s="184" t="s">
        <v>90</v>
      </c>
      <c r="C16" s="184" t="s">
        <v>58</v>
      </c>
      <c r="D16" s="184"/>
      <c r="E16" s="184" t="s">
        <v>85</v>
      </c>
      <c r="F16" s="184" t="s">
        <v>86</v>
      </c>
      <c r="G16" s="184" t="s">
        <v>61</v>
      </c>
      <c r="H16" s="87" t="s">
        <v>68</v>
      </c>
      <c r="I16" s="87" t="s">
        <v>87</v>
      </c>
      <c r="J16" s="186" t="s">
        <v>88</v>
      </c>
      <c r="K16" s="176">
        <v>140000</v>
      </c>
      <c r="L16" s="79">
        <v>13</v>
      </c>
      <c r="M16" s="79">
        <v>0</v>
      </c>
      <c r="N16" s="79">
        <v>90</v>
      </c>
      <c r="O16" s="88">
        <v>3</v>
      </c>
      <c r="P16" s="89">
        <v>0</v>
      </c>
      <c r="Q16" s="90">
        <f>O16+P16</f>
        <v>3</v>
      </c>
      <c r="R16" s="80">
        <f>IFERROR(Q16/N16,"-")</f>
        <v>0.033333333333333</v>
      </c>
      <c r="S16" s="79">
        <v>0</v>
      </c>
      <c r="T16" s="79">
        <v>2</v>
      </c>
      <c r="U16" s="80">
        <f>IFERROR(T16/(Q16),"-")</f>
        <v>0.66666666666667</v>
      </c>
      <c r="V16" s="81">
        <f>IFERROR(K16/SUM(Q16:Q17),"-")</f>
        <v>28000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-140000</v>
      </c>
      <c r="AC16" s="83">
        <f>SUM(Y16:Y17)/SUM(K16:K17)</f>
        <v>0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0.33333333333333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1</v>
      </c>
      <c r="BP16" s="117">
        <f>IF(Q16=0,"",IF(BO16=0,"",(BO16/Q16)))</f>
        <v>0.33333333333333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1</v>
      </c>
      <c r="BY16" s="124">
        <f>IF(Q16=0,"",IF(BX16=0,"",(BX16/Q16)))</f>
        <v>0.33333333333333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91</v>
      </c>
      <c r="C17" s="184" t="s">
        <v>58</v>
      </c>
      <c r="D17" s="184"/>
      <c r="E17" s="184" t="s">
        <v>85</v>
      </c>
      <c r="F17" s="184" t="s">
        <v>86</v>
      </c>
      <c r="G17" s="184" t="s">
        <v>66</v>
      </c>
      <c r="H17" s="87"/>
      <c r="I17" s="87"/>
      <c r="J17" s="87"/>
      <c r="K17" s="176"/>
      <c r="L17" s="79">
        <v>22</v>
      </c>
      <c r="M17" s="79">
        <v>17</v>
      </c>
      <c r="N17" s="79">
        <v>11</v>
      </c>
      <c r="O17" s="88">
        <v>2</v>
      </c>
      <c r="P17" s="89">
        <v>0</v>
      </c>
      <c r="Q17" s="90">
        <f>O17+P17</f>
        <v>2</v>
      </c>
      <c r="R17" s="80">
        <f>IFERROR(Q17/N17,"-")</f>
        <v>0.18181818181818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0.5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1</v>
      </c>
      <c r="BY17" s="124">
        <f>IF(Q17=0,"",IF(BX17=0,"",(BX17/Q17)))</f>
        <v>0.5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0.46153846153846</v>
      </c>
      <c r="B18" s="184" t="s">
        <v>92</v>
      </c>
      <c r="C18" s="184" t="s">
        <v>58</v>
      </c>
      <c r="D18" s="184"/>
      <c r="E18" s="184" t="s">
        <v>93</v>
      </c>
      <c r="F18" s="184" t="s">
        <v>94</v>
      </c>
      <c r="G18" s="184" t="s">
        <v>61</v>
      </c>
      <c r="H18" s="87" t="s">
        <v>74</v>
      </c>
      <c r="I18" s="87" t="s">
        <v>95</v>
      </c>
      <c r="J18" s="87" t="s">
        <v>96</v>
      </c>
      <c r="K18" s="176">
        <v>65000</v>
      </c>
      <c r="L18" s="79">
        <v>5</v>
      </c>
      <c r="M18" s="79">
        <v>0</v>
      </c>
      <c r="N18" s="79">
        <v>36</v>
      </c>
      <c r="O18" s="88">
        <v>2</v>
      </c>
      <c r="P18" s="89">
        <v>0</v>
      </c>
      <c r="Q18" s="90">
        <f>O18+P18</f>
        <v>2</v>
      </c>
      <c r="R18" s="80">
        <f>IFERROR(Q18/N18,"-")</f>
        <v>0.055555555555556</v>
      </c>
      <c r="S18" s="79">
        <v>0</v>
      </c>
      <c r="T18" s="79">
        <v>0</v>
      </c>
      <c r="U18" s="80">
        <f>IFERROR(T18/(Q18),"-")</f>
        <v>0</v>
      </c>
      <c r="V18" s="81">
        <f>IFERROR(K18/SUM(Q18:Q19),"-")</f>
        <v>10833.333333333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-35000</v>
      </c>
      <c r="AC18" s="83">
        <f>SUM(Y18:Y19)/SUM(K18:K19)</f>
        <v>0.46153846153846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1</v>
      </c>
      <c r="BY18" s="124">
        <f>IF(Q18=0,"",IF(BX18=0,"",(BX18/Q18)))</f>
        <v>0.5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97</v>
      </c>
      <c r="C19" s="184" t="s">
        <v>58</v>
      </c>
      <c r="D19" s="184"/>
      <c r="E19" s="184" t="s">
        <v>93</v>
      </c>
      <c r="F19" s="184" t="s">
        <v>94</v>
      </c>
      <c r="G19" s="184" t="s">
        <v>66</v>
      </c>
      <c r="H19" s="87"/>
      <c r="I19" s="87"/>
      <c r="J19" s="87"/>
      <c r="K19" s="176"/>
      <c r="L19" s="79">
        <v>18</v>
      </c>
      <c r="M19" s="79">
        <v>15</v>
      </c>
      <c r="N19" s="79">
        <v>9</v>
      </c>
      <c r="O19" s="88">
        <v>4</v>
      </c>
      <c r="P19" s="89">
        <v>0</v>
      </c>
      <c r="Q19" s="90">
        <f>O19+P19</f>
        <v>4</v>
      </c>
      <c r="R19" s="80">
        <f>IFERROR(Q19/N19,"-")</f>
        <v>0.44444444444444</v>
      </c>
      <c r="S19" s="79">
        <v>0</v>
      </c>
      <c r="T19" s="79">
        <v>1</v>
      </c>
      <c r="U19" s="80">
        <f>IFERROR(T19/(Q19),"-")</f>
        <v>0.25</v>
      </c>
      <c r="V19" s="81"/>
      <c r="W19" s="82">
        <v>1</v>
      </c>
      <c r="X19" s="80">
        <f>IF(Q19=0,"-",W19/Q19)</f>
        <v>0.25</v>
      </c>
      <c r="Y19" s="181">
        <v>30000</v>
      </c>
      <c r="Z19" s="182">
        <f>IFERROR(Y19/Q19,"-")</f>
        <v>7500</v>
      </c>
      <c r="AA19" s="182">
        <f>IFERROR(Y19/W19,"-")</f>
        <v>30000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0.25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0.25</v>
      </c>
      <c r="BZ19" s="125">
        <v>1</v>
      </c>
      <c r="CA19" s="126">
        <f>IFERROR(BZ19/BX19,"-")</f>
        <v>1</v>
      </c>
      <c r="CB19" s="127">
        <v>30000</v>
      </c>
      <c r="CC19" s="128">
        <f>IFERROR(CB19/BX19,"-")</f>
        <v>30000</v>
      </c>
      <c r="CD19" s="129"/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30000</v>
      </c>
      <c r="CR19" s="138">
        <v>30000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0.41538461538462</v>
      </c>
      <c r="B20" s="184" t="s">
        <v>98</v>
      </c>
      <c r="C20" s="184" t="s">
        <v>58</v>
      </c>
      <c r="D20" s="184"/>
      <c r="E20" s="184" t="s">
        <v>99</v>
      </c>
      <c r="F20" s="184" t="s">
        <v>100</v>
      </c>
      <c r="G20" s="184" t="s">
        <v>61</v>
      </c>
      <c r="H20" s="87" t="s">
        <v>81</v>
      </c>
      <c r="I20" s="87" t="s">
        <v>95</v>
      </c>
      <c r="J20" s="87" t="s">
        <v>101</v>
      </c>
      <c r="K20" s="176">
        <v>65000</v>
      </c>
      <c r="L20" s="79">
        <v>7</v>
      </c>
      <c r="M20" s="79">
        <v>0</v>
      </c>
      <c r="N20" s="79">
        <v>35</v>
      </c>
      <c r="O20" s="88">
        <v>2</v>
      </c>
      <c r="P20" s="89">
        <v>0</v>
      </c>
      <c r="Q20" s="90">
        <f>O20+P20</f>
        <v>2</v>
      </c>
      <c r="R20" s="80">
        <f>IFERROR(Q20/N20,"-")</f>
        <v>0.057142857142857</v>
      </c>
      <c r="S20" s="79">
        <v>0</v>
      </c>
      <c r="T20" s="79">
        <v>1</v>
      </c>
      <c r="U20" s="80">
        <f>IFERROR(T20/(Q20),"-")</f>
        <v>0.5</v>
      </c>
      <c r="V20" s="81">
        <f>IFERROR(K20/SUM(Q20:Q21),"-")</f>
        <v>16250</v>
      </c>
      <c r="W20" s="82">
        <v>1</v>
      </c>
      <c r="X20" s="80">
        <f>IF(Q20=0,"-",W20/Q20)</f>
        <v>0.5</v>
      </c>
      <c r="Y20" s="181">
        <v>27000</v>
      </c>
      <c r="Z20" s="182">
        <f>IFERROR(Y20/Q20,"-")</f>
        <v>13500</v>
      </c>
      <c r="AA20" s="182">
        <f>IFERROR(Y20/W20,"-")</f>
        <v>27000</v>
      </c>
      <c r="AB20" s="176">
        <f>SUM(Y20:Y21)-SUM(K20:K21)</f>
        <v>-38000</v>
      </c>
      <c r="AC20" s="83">
        <f>SUM(Y20:Y21)/SUM(K20:K21)</f>
        <v>0.41538461538462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>
        <v>1</v>
      </c>
      <c r="CH20" s="131">
        <f>IF(Q20=0,"",IF(CG20=0,"",(CG20/Q20)))</f>
        <v>0.5</v>
      </c>
      <c r="CI20" s="132">
        <v>1</v>
      </c>
      <c r="CJ20" s="133">
        <f>IFERROR(CI20/CG20,"-")</f>
        <v>1</v>
      </c>
      <c r="CK20" s="134">
        <v>27000</v>
      </c>
      <c r="CL20" s="135">
        <f>IFERROR(CK20/CG20,"-")</f>
        <v>27000</v>
      </c>
      <c r="CM20" s="136"/>
      <c r="CN20" s="136"/>
      <c r="CO20" s="136">
        <v>1</v>
      </c>
      <c r="CP20" s="137">
        <v>1</v>
      </c>
      <c r="CQ20" s="138">
        <v>27000</v>
      </c>
      <c r="CR20" s="138">
        <v>27000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102</v>
      </c>
      <c r="C21" s="184" t="s">
        <v>58</v>
      </c>
      <c r="D21" s="184"/>
      <c r="E21" s="184" t="s">
        <v>99</v>
      </c>
      <c r="F21" s="184" t="s">
        <v>100</v>
      </c>
      <c r="G21" s="184" t="s">
        <v>66</v>
      </c>
      <c r="H21" s="87"/>
      <c r="I21" s="87"/>
      <c r="J21" s="87"/>
      <c r="K21" s="176"/>
      <c r="L21" s="79">
        <v>18</v>
      </c>
      <c r="M21" s="79">
        <v>14</v>
      </c>
      <c r="N21" s="79">
        <v>6</v>
      </c>
      <c r="O21" s="88">
        <v>2</v>
      </c>
      <c r="P21" s="89">
        <v>0</v>
      </c>
      <c r="Q21" s="90">
        <f>O21+P21</f>
        <v>2</v>
      </c>
      <c r="R21" s="80">
        <f>IFERROR(Q21/N21,"-")</f>
        <v>0.33333333333333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2</v>
      </c>
      <c r="BY21" s="124">
        <f>IF(Q21=0,"",IF(BX21=0,"",(BX21/Q21)))</f>
        <v>1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0.1</v>
      </c>
      <c r="B22" s="184" t="s">
        <v>103</v>
      </c>
      <c r="C22" s="184" t="s">
        <v>58</v>
      </c>
      <c r="D22" s="184"/>
      <c r="E22" s="184"/>
      <c r="F22" s="184"/>
      <c r="G22" s="184" t="s">
        <v>61</v>
      </c>
      <c r="H22" s="87" t="s">
        <v>104</v>
      </c>
      <c r="I22" s="87" t="s">
        <v>105</v>
      </c>
      <c r="J22" s="87" t="s">
        <v>106</v>
      </c>
      <c r="K22" s="176">
        <v>80000</v>
      </c>
      <c r="L22" s="79">
        <v>19</v>
      </c>
      <c r="M22" s="79">
        <v>0</v>
      </c>
      <c r="N22" s="79">
        <v>61</v>
      </c>
      <c r="O22" s="88">
        <v>9</v>
      </c>
      <c r="P22" s="89">
        <v>0</v>
      </c>
      <c r="Q22" s="90">
        <f>O22+P22</f>
        <v>9</v>
      </c>
      <c r="R22" s="80">
        <f>IFERROR(Q22/N22,"-")</f>
        <v>0.14754098360656</v>
      </c>
      <c r="S22" s="79">
        <v>1</v>
      </c>
      <c r="T22" s="79">
        <v>2</v>
      </c>
      <c r="U22" s="80">
        <f>IFERROR(T22/(Q22),"-")</f>
        <v>0.22222222222222</v>
      </c>
      <c r="V22" s="81">
        <f>IFERROR(K22/SUM(Q22:Q23),"-")</f>
        <v>6153.8461538462</v>
      </c>
      <c r="W22" s="82">
        <v>1</v>
      </c>
      <c r="X22" s="80">
        <f>IF(Q22=0,"-",W22/Q22)</f>
        <v>0.11111111111111</v>
      </c>
      <c r="Y22" s="181">
        <v>8000</v>
      </c>
      <c r="Z22" s="182">
        <f>IFERROR(Y22/Q22,"-")</f>
        <v>888.88888888889</v>
      </c>
      <c r="AA22" s="182">
        <f>IFERROR(Y22/W22,"-")</f>
        <v>8000</v>
      </c>
      <c r="AB22" s="176">
        <f>SUM(Y22:Y23)-SUM(K22:K23)</f>
        <v>-72000</v>
      </c>
      <c r="AC22" s="83">
        <f>SUM(Y22:Y23)/SUM(K22:K23)</f>
        <v>0.1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0.11111111111111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4</v>
      </c>
      <c r="BG22" s="110">
        <f>IF(Q22=0,"",IF(BF22=0,"",(BF22/Q22)))</f>
        <v>0.44444444444444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2</v>
      </c>
      <c r="BP22" s="117">
        <f>IF(Q22=0,"",IF(BO22=0,"",(BO22/Q22)))</f>
        <v>0.22222222222222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2</v>
      </c>
      <c r="BY22" s="124">
        <f>IF(Q22=0,"",IF(BX22=0,"",(BX22/Q22)))</f>
        <v>0.22222222222222</v>
      </c>
      <c r="BZ22" s="125">
        <v>1</v>
      </c>
      <c r="CA22" s="126">
        <f>IFERROR(BZ22/BX22,"-")</f>
        <v>0.5</v>
      </c>
      <c r="CB22" s="127">
        <v>8000</v>
      </c>
      <c r="CC22" s="128">
        <f>IFERROR(CB22/BX22,"-")</f>
        <v>4000</v>
      </c>
      <c r="CD22" s="129"/>
      <c r="CE22" s="129">
        <v>1</v>
      </c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8000</v>
      </c>
      <c r="CR22" s="138">
        <v>8000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107</v>
      </c>
      <c r="C23" s="184" t="s">
        <v>58</v>
      </c>
      <c r="D23" s="184"/>
      <c r="E23" s="184"/>
      <c r="F23" s="184"/>
      <c r="G23" s="184" t="s">
        <v>66</v>
      </c>
      <c r="H23" s="87"/>
      <c r="I23" s="87"/>
      <c r="J23" s="87"/>
      <c r="K23" s="176"/>
      <c r="L23" s="79">
        <v>14</v>
      </c>
      <c r="M23" s="79">
        <v>12</v>
      </c>
      <c r="N23" s="79">
        <v>9</v>
      </c>
      <c r="O23" s="88">
        <v>4</v>
      </c>
      <c r="P23" s="89">
        <v>0</v>
      </c>
      <c r="Q23" s="90">
        <f>O23+P23</f>
        <v>4</v>
      </c>
      <c r="R23" s="80">
        <f>IFERROR(Q23/N23,"-")</f>
        <v>0.44444444444444</v>
      </c>
      <c r="S23" s="79">
        <v>0</v>
      </c>
      <c r="T23" s="79">
        <v>0</v>
      </c>
      <c r="U23" s="80">
        <f>IFERROR(T23/(Q23),"-")</f>
        <v>0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0.25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1</v>
      </c>
      <c r="BP23" s="117">
        <f>IF(Q23=0,"",IF(BO23=0,"",(BO23/Q23)))</f>
        <v>0.25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2</v>
      </c>
      <c r="BY23" s="124">
        <f>IF(Q23=0,"",IF(BX23=0,"",(BX23/Q23)))</f>
        <v>0.5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0.23</v>
      </c>
      <c r="B24" s="184" t="s">
        <v>108</v>
      </c>
      <c r="C24" s="184" t="s">
        <v>58</v>
      </c>
      <c r="D24" s="184"/>
      <c r="E24" s="184" t="s">
        <v>109</v>
      </c>
      <c r="F24" s="184" t="s">
        <v>110</v>
      </c>
      <c r="G24" s="184" t="s">
        <v>61</v>
      </c>
      <c r="H24" s="87" t="s">
        <v>111</v>
      </c>
      <c r="I24" s="87" t="s">
        <v>112</v>
      </c>
      <c r="J24" s="185" t="s">
        <v>113</v>
      </c>
      <c r="K24" s="176">
        <v>100000</v>
      </c>
      <c r="L24" s="79">
        <v>3</v>
      </c>
      <c r="M24" s="79">
        <v>0</v>
      </c>
      <c r="N24" s="79">
        <v>21</v>
      </c>
      <c r="O24" s="88">
        <v>2</v>
      </c>
      <c r="P24" s="89">
        <v>0</v>
      </c>
      <c r="Q24" s="90">
        <f>O24+P24</f>
        <v>2</v>
      </c>
      <c r="R24" s="80">
        <f>IFERROR(Q24/N24,"-")</f>
        <v>0.095238095238095</v>
      </c>
      <c r="S24" s="79">
        <v>0</v>
      </c>
      <c r="T24" s="79">
        <v>0</v>
      </c>
      <c r="U24" s="80">
        <f>IFERROR(T24/(Q24),"-")</f>
        <v>0</v>
      </c>
      <c r="V24" s="81">
        <f>IFERROR(K24/SUM(Q24:Q28),"-")</f>
        <v>7692.3076923077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SUM(Y24:Y28)-SUM(K24:K28)</f>
        <v>-77000</v>
      </c>
      <c r="AC24" s="83">
        <f>SUM(Y24:Y28)/SUM(K24:K28)</f>
        <v>0.23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1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114</v>
      </c>
      <c r="C25" s="184" t="s">
        <v>58</v>
      </c>
      <c r="D25" s="184"/>
      <c r="E25" s="184" t="s">
        <v>115</v>
      </c>
      <c r="F25" s="184" t="s">
        <v>116</v>
      </c>
      <c r="G25" s="184" t="s">
        <v>61</v>
      </c>
      <c r="H25" s="87" t="s">
        <v>111</v>
      </c>
      <c r="I25" s="87" t="s">
        <v>112</v>
      </c>
      <c r="J25" s="186" t="s">
        <v>117</v>
      </c>
      <c r="K25" s="176"/>
      <c r="L25" s="79">
        <v>6</v>
      </c>
      <c r="M25" s="79">
        <v>0</v>
      </c>
      <c r="N25" s="79">
        <v>23</v>
      </c>
      <c r="O25" s="88">
        <v>1</v>
      </c>
      <c r="P25" s="89">
        <v>0</v>
      </c>
      <c r="Q25" s="90">
        <f>O25+P25</f>
        <v>1</v>
      </c>
      <c r="R25" s="80">
        <f>IFERROR(Q25/N25,"-")</f>
        <v>0.043478260869565</v>
      </c>
      <c r="S25" s="79">
        <v>0</v>
      </c>
      <c r="T25" s="79">
        <v>0</v>
      </c>
      <c r="U25" s="80">
        <f>IFERROR(T25/(Q25),"-")</f>
        <v>0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1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118</v>
      </c>
      <c r="C26" s="184" t="s">
        <v>58</v>
      </c>
      <c r="D26" s="184"/>
      <c r="E26" s="184" t="s">
        <v>119</v>
      </c>
      <c r="F26" s="184" t="s">
        <v>120</v>
      </c>
      <c r="G26" s="184" t="s">
        <v>61</v>
      </c>
      <c r="H26" s="87" t="s">
        <v>111</v>
      </c>
      <c r="I26" s="87" t="s">
        <v>112</v>
      </c>
      <c r="J26" s="185" t="s">
        <v>121</v>
      </c>
      <c r="K26" s="176"/>
      <c r="L26" s="79">
        <v>7</v>
      </c>
      <c r="M26" s="79">
        <v>0</v>
      </c>
      <c r="N26" s="79">
        <v>31</v>
      </c>
      <c r="O26" s="88">
        <v>2</v>
      </c>
      <c r="P26" s="89">
        <v>0</v>
      </c>
      <c r="Q26" s="90">
        <f>O26+P26</f>
        <v>2</v>
      </c>
      <c r="R26" s="80">
        <f>IFERROR(Q26/N26,"-")</f>
        <v>0.064516129032258</v>
      </c>
      <c r="S26" s="79">
        <v>1</v>
      </c>
      <c r="T26" s="79">
        <v>0</v>
      </c>
      <c r="U26" s="80">
        <f>IFERROR(T26/(Q26),"-")</f>
        <v>0</v>
      </c>
      <c r="V26" s="81"/>
      <c r="W26" s="82">
        <v>1</v>
      </c>
      <c r="X26" s="80">
        <f>IF(Q26=0,"-",W26/Q26)</f>
        <v>0.5</v>
      </c>
      <c r="Y26" s="181">
        <v>12000</v>
      </c>
      <c r="Z26" s="182">
        <f>IFERROR(Y26/Q26,"-")</f>
        <v>6000</v>
      </c>
      <c r="AA26" s="182">
        <f>IFERROR(Y26/W26,"-")</f>
        <v>12000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2</v>
      </c>
      <c r="BP26" s="117">
        <f>IF(Q26=0,"",IF(BO26=0,"",(BO26/Q26)))</f>
        <v>1</v>
      </c>
      <c r="BQ26" s="118">
        <v>1</v>
      </c>
      <c r="BR26" s="119">
        <f>IFERROR(BQ26/BO26,"-")</f>
        <v>0.5</v>
      </c>
      <c r="BS26" s="120">
        <v>12000</v>
      </c>
      <c r="BT26" s="121">
        <f>IFERROR(BS26/BO26,"-")</f>
        <v>6000</v>
      </c>
      <c r="BU26" s="122"/>
      <c r="BV26" s="122"/>
      <c r="BW26" s="122">
        <v>1</v>
      </c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12000</v>
      </c>
      <c r="CR26" s="138">
        <v>12000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122</v>
      </c>
      <c r="C27" s="184" t="s">
        <v>58</v>
      </c>
      <c r="D27" s="184"/>
      <c r="E27" s="184" t="s">
        <v>123</v>
      </c>
      <c r="F27" s="184" t="s">
        <v>124</v>
      </c>
      <c r="G27" s="184" t="s">
        <v>61</v>
      </c>
      <c r="H27" s="87" t="s">
        <v>111</v>
      </c>
      <c r="I27" s="87" t="s">
        <v>112</v>
      </c>
      <c r="J27" s="186" t="s">
        <v>88</v>
      </c>
      <c r="K27" s="176"/>
      <c r="L27" s="79">
        <v>3</v>
      </c>
      <c r="M27" s="79">
        <v>0</v>
      </c>
      <c r="N27" s="79">
        <v>22</v>
      </c>
      <c r="O27" s="88">
        <v>2</v>
      </c>
      <c r="P27" s="89">
        <v>0</v>
      </c>
      <c r="Q27" s="90">
        <f>O27+P27</f>
        <v>2</v>
      </c>
      <c r="R27" s="80">
        <f>IFERROR(Q27/N27,"-")</f>
        <v>0.090909090909091</v>
      </c>
      <c r="S27" s="79">
        <v>0</v>
      </c>
      <c r="T27" s="79">
        <v>1</v>
      </c>
      <c r="U27" s="80">
        <f>IFERROR(T27/(Q27),"-")</f>
        <v>0.5</v>
      </c>
      <c r="V27" s="81"/>
      <c r="W27" s="82">
        <v>1</v>
      </c>
      <c r="X27" s="80">
        <f>IF(Q27=0,"-",W27/Q27)</f>
        <v>0.5</v>
      </c>
      <c r="Y27" s="181">
        <v>3000</v>
      </c>
      <c r="Z27" s="182">
        <f>IFERROR(Y27/Q27,"-")</f>
        <v>1500</v>
      </c>
      <c r="AA27" s="182">
        <f>IFERROR(Y27/W27,"-")</f>
        <v>3000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0.5</v>
      </c>
      <c r="BQ27" s="118">
        <v>1</v>
      </c>
      <c r="BR27" s="119">
        <f>IFERROR(BQ27/BO27,"-")</f>
        <v>1</v>
      </c>
      <c r="BS27" s="120">
        <v>3000</v>
      </c>
      <c r="BT27" s="121">
        <f>IFERROR(BS27/BO27,"-")</f>
        <v>3000</v>
      </c>
      <c r="BU27" s="122">
        <v>1</v>
      </c>
      <c r="BV27" s="122"/>
      <c r="BW27" s="122"/>
      <c r="BX27" s="123">
        <v>1</v>
      </c>
      <c r="BY27" s="124">
        <f>IF(Q27=0,"",IF(BX27=0,"",(BX27/Q27)))</f>
        <v>0.5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3000</v>
      </c>
      <c r="CR27" s="138">
        <v>3000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125</v>
      </c>
      <c r="C28" s="184" t="s">
        <v>58</v>
      </c>
      <c r="D28" s="184"/>
      <c r="E28" s="184" t="s">
        <v>126</v>
      </c>
      <c r="F28" s="184" t="s">
        <v>126</v>
      </c>
      <c r="G28" s="184" t="s">
        <v>66</v>
      </c>
      <c r="H28" s="87" t="s">
        <v>127</v>
      </c>
      <c r="I28" s="87"/>
      <c r="J28" s="87"/>
      <c r="K28" s="176"/>
      <c r="L28" s="79">
        <v>39</v>
      </c>
      <c r="M28" s="79">
        <v>24</v>
      </c>
      <c r="N28" s="79">
        <v>45</v>
      </c>
      <c r="O28" s="88">
        <v>6</v>
      </c>
      <c r="P28" s="89">
        <v>0</v>
      </c>
      <c r="Q28" s="90">
        <f>O28+P28</f>
        <v>6</v>
      </c>
      <c r="R28" s="80">
        <f>IFERROR(Q28/N28,"-")</f>
        <v>0.13333333333333</v>
      </c>
      <c r="S28" s="79">
        <v>0</v>
      </c>
      <c r="T28" s="79">
        <v>2</v>
      </c>
      <c r="U28" s="80">
        <f>IFERROR(T28/(Q28),"-")</f>
        <v>0.33333333333333</v>
      </c>
      <c r="V28" s="81"/>
      <c r="W28" s="82">
        <v>2</v>
      </c>
      <c r="X28" s="80">
        <f>IF(Q28=0,"-",W28/Q28)</f>
        <v>0.33333333333333</v>
      </c>
      <c r="Y28" s="181">
        <v>8000</v>
      </c>
      <c r="Z28" s="182">
        <f>IFERROR(Y28/Q28,"-")</f>
        <v>1333.3333333333</v>
      </c>
      <c r="AA28" s="182">
        <f>IFERROR(Y28/W28,"-")</f>
        <v>4000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>
        <v>4</v>
      </c>
      <c r="BP28" s="117">
        <f>IF(Q28=0,"",IF(BO28=0,"",(BO28/Q28)))</f>
        <v>0.66666666666667</v>
      </c>
      <c r="BQ28" s="118">
        <v>2</v>
      </c>
      <c r="BR28" s="119">
        <f>IFERROR(BQ28/BO28,"-")</f>
        <v>0.5</v>
      </c>
      <c r="BS28" s="120">
        <v>8000</v>
      </c>
      <c r="BT28" s="121">
        <f>IFERROR(BS28/BO28,"-")</f>
        <v>2000</v>
      </c>
      <c r="BU28" s="122">
        <v>2</v>
      </c>
      <c r="BV28" s="122"/>
      <c r="BW28" s="122"/>
      <c r="BX28" s="123">
        <v>1</v>
      </c>
      <c r="BY28" s="124">
        <f>IF(Q28=0,"",IF(BX28=0,"",(BX28/Q28)))</f>
        <v>0.16666666666667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>
        <v>1</v>
      </c>
      <c r="CH28" s="131">
        <f>IF(Q28=0,"",IF(CG28=0,"",(CG28/Q28)))</f>
        <v>0.16666666666667</v>
      </c>
      <c r="CI28" s="132"/>
      <c r="CJ28" s="133">
        <f>IFERROR(CI28/CG28,"-")</f>
        <v>0</v>
      </c>
      <c r="CK28" s="134"/>
      <c r="CL28" s="135">
        <f>IFERROR(CK28/CG28,"-")</f>
        <v>0</v>
      </c>
      <c r="CM28" s="136"/>
      <c r="CN28" s="136"/>
      <c r="CO28" s="136"/>
      <c r="CP28" s="137">
        <v>2</v>
      </c>
      <c r="CQ28" s="138">
        <v>8000</v>
      </c>
      <c r="CR28" s="138">
        <v>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30"/>
      <c r="B29" s="84"/>
      <c r="C29" s="84"/>
      <c r="D29" s="85"/>
      <c r="E29" s="85"/>
      <c r="F29" s="85"/>
      <c r="G29" s="86"/>
      <c r="H29" s="87"/>
      <c r="I29" s="87"/>
      <c r="J29" s="87"/>
      <c r="K29" s="177"/>
      <c r="L29" s="34"/>
      <c r="M29" s="34"/>
      <c r="N29" s="31"/>
      <c r="O29" s="23"/>
      <c r="P29" s="23"/>
      <c r="Q29" s="23"/>
      <c r="R29" s="32"/>
      <c r="S29" s="32"/>
      <c r="T29" s="23"/>
      <c r="U29" s="32"/>
      <c r="V29" s="25"/>
      <c r="W29" s="25"/>
      <c r="X29" s="25"/>
      <c r="Y29" s="183"/>
      <c r="Z29" s="183"/>
      <c r="AA29" s="183"/>
      <c r="AB29" s="183"/>
      <c r="AC29" s="33"/>
      <c r="AD29" s="57"/>
      <c r="AE29" s="61"/>
      <c r="AF29" s="62"/>
      <c r="AG29" s="61"/>
      <c r="AH29" s="65"/>
      <c r="AI29" s="66"/>
      <c r="AJ29" s="67"/>
      <c r="AK29" s="68"/>
      <c r="AL29" s="68"/>
      <c r="AM29" s="68"/>
      <c r="AN29" s="61"/>
      <c r="AO29" s="62"/>
      <c r="AP29" s="61"/>
      <c r="AQ29" s="65"/>
      <c r="AR29" s="66"/>
      <c r="AS29" s="67"/>
      <c r="AT29" s="68"/>
      <c r="AU29" s="68"/>
      <c r="AV29" s="68"/>
      <c r="AW29" s="61"/>
      <c r="AX29" s="62"/>
      <c r="AY29" s="61"/>
      <c r="AZ29" s="65"/>
      <c r="BA29" s="66"/>
      <c r="BB29" s="67"/>
      <c r="BC29" s="68"/>
      <c r="BD29" s="68"/>
      <c r="BE29" s="68"/>
      <c r="BF29" s="61"/>
      <c r="BG29" s="62"/>
      <c r="BH29" s="61"/>
      <c r="BI29" s="65"/>
      <c r="BJ29" s="66"/>
      <c r="BK29" s="67"/>
      <c r="BL29" s="68"/>
      <c r="BM29" s="68"/>
      <c r="BN29" s="68"/>
      <c r="BO29" s="63"/>
      <c r="BP29" s="64"/>
      <c r="BQ29" s="61"/>
      <c r="BR29" s="65"/>
      <c r="BS29" s="66"/>
      <c r="BT29" s="67"/>
      <c r="BU29" s="68"/>
      <c r="BV29" s="68"/>
      <c r="BW29" s="68"/>
      <c r="BX29" s="63"/>
      <c r="BY29" s="64"/>
      <c r="BZ29" s="61"/>
      <c r="CA29" s="65"/>
      <c r="CB29" s="66"/>
      <c r="CC29" s="67"/>
      <c r="CD29" s="68"/>
      <c r="CE29" s="68"/>
      <c r="CF29" s="68"/>
      <c r="CG29" s="63"/>
      <c r="CH29" s="64"/>
      <c r="CI29" s="61"/>
      <c r="CJ29" s="65"/>
      <c r="CK29" s="66"/>
      <c r="CL29" s="67"/>
      <c r="CM29" s="68"/>
      <c r="CN29" s="68"/>
      <c r="CO29" s="68"/>
      <c r="CP29" s="69"/>
      <c r="CQ29" s="66"/>
      <c r="CR29" s="66"/>
      <c r="CS29" s="66"/>
      <c r="CT29" s="70"/>
    </row>
    <row r="30" spans="1:99">
      <c r="A30" s="30"/>
      <c r="B30" s="37"/>
      <c r="C30" s="37"/>
      <c r="D30" s="21"/>
      <c r="E30" s="21"/>
      <c r="F30" s="21"/>
      <c r="G30" s="22"/>
      <c r="H30" s="36"/>
      <c r="I30" s="36"/>
      <c r="J30" s="73"/>
      <c r="K30" s="178"/>
      <c r="L30" s="34"/>
      <c r="M30" s="34"/>
      <c r="N30" s="31"/>
      <c r="O30" s="23"/>
      <c r="P30" s="23"/>
      <c r="Q30" s="23"/>
      <c r="R30" s="32"/>
      <c r="S30" s="32"/>
      <c r="T30" s="23"/>
      <c r="U30" s="32"/>
      <c r="V30" s="25"/>
      <c r="W30" s="25"/>
      <c r="X30" s="25"/>
      <c r="Y30" s="183"/>
      <c r="Z30" s="183"/>
      <c r="AA30" s="183"/>
      <c r="AB30" s="183"/>
      <c r="AC30" s="33"/>
      <c r="AD30" s="59"/>
      <c r="AE30" s="61"/>
      <c r="AF30" s="62"/>
      <c r="AG30" s="61"/>
      <c r="AH30" s="65"/>
      <c r="AI30" s="66"/>
      <c r="AJ30" s="67"/>
      <c r="AK30" s="68"/>
      <c r="AL30" s="68"/>
      <c r="AM30" s="68"/>
      <c r="AN30" s="61"/>
      <c r="AO30" s="62"/>
      <c r="AP30" s="61"/>
      <c r="AQ30" s="65"/>
      <c r="AR30" s="66"/>
      <c r="AS30" s="67"/>
      <c r="AT30" s="68"/>
      <c r="AU30" s="68"/>
      <c r="AV30" s="68"/>
      <c r="AW30" s="61"/>
      <c r="AX30" s="62"/>
      <c r="AY30" s="61"/>
      <c r="AZ30" s="65"/>
      <c r="BA30" s="66"/>
      <c r="BB30" s="67"/>
      <c r="BC30" s="68"/>
      <c r="BD30" s="68"/>
      <c r="BE30" s="68"/>
      <c r="BF30" s="61"/>
      <c r="BG30" s="62"/>
      <c r="BH30" s="61"/>
      <c r="BI30" s="65"/>
      <c r="BJ30" s="66"/>
      <c r="BK30" s="67"/>
      <c r="BL30" s="68"/>
      <c r="BM30" s="68"/>
      <c r="BN30" s="68"/>
      <c r="BO30" s="63"/>
      <c r="BP30" s="64"/>
      <c r="BQ30" s="61"/>
      <c r="BR30" s="65"/>
      <c r="BS30" s="66"/>
      <c r="BT30" s="67"/>
      <c r="BU30" s="68"/>
      <c r="BV30" s="68"/>
      <c r="BW30" s="68"/>
      <c r="BX30" s="63"/>
      <c r="BY30" s="64"/>
      <c r="BZ30" s="61"/>
      <c r="CA30" s="65"/>
      <c r="CB30" s="66"/>
      <c r="CC30" s="67"/>
      <c r="CD30" s="68"/>
      <c r="CE30" s="68"/>
      <c r="CF30" s="68"/>
      <c r="CG30" s="63"/>
      <c r="CH30" s="64"/>
      <c r="CI30" s="61"/>
      <c r="CJ30" s="65"/>
      <c r="CK30" s="66"/>
      <c r="CL30" s="67"/>
      <c r="CM30" s="68"/>
      <c r="CN30" s="68"/>
      <c r="CO30" s="68"/>
      <c r="CP30" s="69"/>
      <c r="CQ30" s="66"/>
      <c r="CR30" s="66"/>
      <c r="CS30" s="66"/>
      <c r="CT30" s="70"/>
    </row>
    <row r="31" spans="1:99">
      <c r="A31" s="19">
        <f>AC31</f>
        <v>1.7175862068966</v>
      </c>
      <c r="B31" s="39"/>
      <c r="C31" s="39"/>
      <c r="D31" s="39"/>
      <c r="E31" s="39"/>
      <c r="F31" s="39"/>
      <c r="G31" s="39"/>
      <c r="H31" s="40" t="s">
        <v>128</v>
      </c>
      <c r="I31" s="40"/>
      <c r="J31" s="40"/>
      <c r="K31" s="179">
        <f>SUM(K6:K30)</f>
        <v>1160000</v>
      </c>
      <c r="L31" s="41">
        <f>SUM(L6:L30)</f>
        <v>482</v>
      </c>
      <c r="M31" s="41">
        <f>SUM(M6:M30)</f>
        <v>230</v>
      </c>
      <c r="N31" s="41">
        <f>SUM(N6:N30)</f>
        <v>827</v>
      </c>
      <c r="O31" s="41">
        <f>SUM(O6:O30)</f>
        <v>98</v>
      </c>
      <c r="P31" s="41">
        <f>SUM(P6:P30)</f>
        <v>0</v>
      </c>
      <c r="Q31" s="41">
        <f>SUM(Q6:Q30)</f>
        <v>98</v>
      </c>
      <c r="R31" s="42">
        <f>IFERROR(Q31/N31,"-")</f>
        <v>0.11850060459492</v>
      </c>
      <c r="S31" s="76">
        <f>SUM(S6:S30)</f>
        <v>10</v>
      </c>
      <c r="T31" s="76">
        <f>SUM(T6:T30)</f>
        <v>18</v>
      </c>
      <c r="U31" s="42">
        <f>IFERROR(S31/Q31,"-")</f>
        <v>0.10204081632653</v>
      </c>
      <c r="V31" s="43">
        <f>IFERROR(K31/Q31,"-")</f>
        <v>11836.734693878</v>
      </c>
      <c r="W31" s="44">
        <f>SUM(W6:W30)</f>
        <v>17</v>
      </c>
      <c r="X31" s="42">
        <f>IFERROR(W31/Q31,"-")</f>
        <v>0.1734693877551</v>
      </c>
      <c r="Y31" s="179">
        <f>SUM(Y6:Y30)</f>
        <v>1992400</v>
      </c>
      <c r="Z31" s="179">
        <f>IFERROR(Y31/Q31,"-")</f>
        <v>20330.612244898</v>
      </c>
      <c r="AA31" s="179">
        <f>IFERROR(Y31/W31,"-")</f>
        <v>117200</v>
      </c>
      <c r="AB31" s="179">
        <f>Y31-K31</f>
        <v>832400</v>
      </c>
      <c r="AC31" s="45">
        <f>Y31/K31</f>
        <v>1.7175862068966</v>
      </c>
      <c r="AD31" s="58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8"/>
    <mergeCell ref="K24:K28"/>
    <mergeCell ref="V24:V28"/>
    <mergeCell ref="AB24:AB28"/>
    <mergeCell ref="AC24:AC2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129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130</v>
      </c>
      <c r="C6" s="184" t="s">
        <v>58</v>
      </c>
      <c r="D6" s="184"/>
      <c r="E6" s="184" t="s">
        <v>131</v>
      </c>
      <c r="F6" s="184" t="s">
        <v>80</v>
      </c>
      <c r="G6" s="184" t="s">
        <v>61</v>
      </c>
      <c r="H6" s="87" t="s">
        <v>132</v>
      </c>
      <c r="I6" s="87" t="s">
        <v>133</v>
      </c>
      <c r="J6" s="87" t="s">
        <v>134</v>
      </c>
      <c r="K6" s="176">
        <v>90000</v>
      </c>
      <c r="L6" s="79">
        <v>3</v>
      </c>
      <c r="M6" s="79">
        <v>0</v>
      </c>
      <c r="N6" s="79">
        <v>18</v>
      </c>
      <c r="O6" s="88">
        <v>1</v>
      </c>
      <c r="P6" s="89">
        <v>0</v>
      </c>
      <c r="Q6" s="90">
        <f>O6+P6</f>
        <v>1</v>
      </c>
      <c r="R6" s="80">
        <f>IFERROR(Q6/N6,"-")</f>
        <v>0.055555555555556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90000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-90000</v>
      </c>
      <c r="AC6" s="83">
        <f>SUM(Y6:Y7)/SUM(K6:K7)</f>
        <v>0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>
        <v>1</v>
      </c>
      <c r="CH6" s="131">
        <f>IF(Q6=0,"",IF(CG6=0,"",(CG6/Q6)))</f>
        <v>1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135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3</v>
      </c>
      <c r="M7" s="79">
        <v>3</v>
      </c>
      <c r="N7" s="79">
        <v>0</v>
      </c>
      <c r="O7" s="88">
        <v>0</v>
      </c>
      <c r="P7" s="89">
        <v>0</v>
      </c>
      <c r="Q7" s="90">
        <f>O7+P7</f>
        <v>0</v>
      </c>
      <c r="R7" s="80" t="str">
        <f>IFERROR(Q7/N7,"-")</f>
        <v>-</v>
      </c>
      <c r="S7" s="79">
        <v>0</v>
      </c>
      <c r="T7" s="79">
        <v>0</v>
      </c>
      <c r="U7" s="80" t="str">
        <f>IFERROR(T7/(Q7),"-")</f>
        <v>-</v>
      </c>
      <c r="V7" s="81"/>
      <c r="W7" s="82">
        <v>0</v>
      </c>
      <c r="X7" s="80" t="str">
        <f>IF(Q7=0,"-",W7/Q7)</f>
        <v>-</v>
      </c>
      <c r="Y7" s="181">
        <v>0</v>
      </c>
      <c r="Z7" s="182" t="str">
        <f>IFERROR(Y7/Q7,"-")</f>
        <v>-</v>
      </c>
      <c r="AA7" s="182" t="str">
        <f>IFERROR(Y7/W7,"-")</f>
        <v>-</v>
      </c>
      <c r="AB7" s="176"/>
      <c r="AC7" s="83"/>
      <c r="AD7" s="77"/>
      <c r="AE7" s="91"/>
      <c r="AF7" s="92" t="str">
        <f>IF(Q7=0,"",IF(AE7=0,"",(AE7/Q7)))</f>
        <v/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 t="str">
        <f>IF(Q7=0,"",IF(AN7=0,"",(AN7/Q7)))</f>
        <v/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 t="str">
        <f>IF(Q7=0,"",IF(AW7=0,"",(AW7/Q7)))</f>
        <v/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 t="str">
        <f>IF(Q7=0,"",IF(BF7=0,"",(BF7/Q7)))</f>
        <v/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 t="str">
        <f>IF(Q7=0,"",IF(BO7=0,"",(BO7/Q7)))</f>
        <v/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/>
      <c r="BY7" s="124" t="str">
        <f>IF(Q7=0,"",IF(BX7=0,"",(BX7/Q7)))</f>
        <v/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 t="str">
        <f>IF(Q7=0,"",IF(CG7=0,"",(CG7/Q7)))</f>
        <v/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30"/>
      <c r="B8" s="84"/>
      <c r="C8" s="84"/>
      <c r="D8" s="85"/>
      <c r="E8" s="85"/>
      <c r="F8" s="85"/>
      <c r="G8" s="86"/>
      <c r="H8" s="87"/>
      <c r="I8" s="87"/>
      <c r="J8" s="87"/>
      <c r="K8" s="177"/>
      <c r="L8" s="34"/>
      <c r="M8" s="34"/>
      <c r="N8" s="31"/>
      <c r="O8" s="23"/>
      <c r="P8" s="23"/>
      <c r="Q8" s="23"/>
      <c r="R8" s="32"/>
      <c r="S8" s="32"/>
      <c r="T8" s="23"/>
      <c r="U8" s="32"/>
      <c r="V8" s="25"/>
      <c r="W8" s="25"/>
      <c r="X8" s="25"/>
      <c r="Y8" s="183"/>
      <c r="Z8" s="183"/>
      <c r="AA8" s="183"/>
      <c r="AB8" s="183"/>
      <c r="AC8" s="33"/>
      <c r="AD8" s="57"/>
      <c r="AE8" s="61"/>
      <c r="AF8" s="62"/>
      <c r="AG8" s="61"/>
      <c r="AH8" s="65"/>
      <c r="AI8" s="66"/>
      <c r="AJ8" s="67"/>
      <c r="AK8" s="68"/>
      <c r="AL8" s="68"/>
      <c r="AM8" s="68"/>
      <c r="AN8" s="61"/>
      <c r="AO8" s="62"/>
      <c r="AP8" s="61"/>
      <c r="AQ8" s="65"/>
      <c r="AR8" s="66"/>
      <c r="AS8" s="67"/>
      <c r="AT8" s="68"/>
      <c r="AU8" s="68"/>
      <c r="AV8" s="68"/>
      <c r="AW8" s="61"/>
      <c r="AX8" s="62"/>
      <c r="AY8" s="61"/>
      <c r="AZ8" s="65"/>
      <c r="BA8" s="66"/>
      <c r="BB8" s="67"/>
      <c r="BC8" s="68"/>
      <c r="BD8" s="68"/>
      <c r="BE8" s="68"/>
      <c r="BF8" s="61"/>
      <c r="BG8" s="62"/>
      <c r="BH8" s="61"/>
      <c r="BI8" s="65"/>
      <c r="BJ8" s="66"/>
      <c r="BK8" s="67"/>
      <c r="BL8" s="68"/>
      <c r="BM8" s="68"/>
      <c r="BN8" s="68"/>
      <c r="BO8" s="63"/>
      <c r="BP8" s="64"/>
      <c r="BQ8" s="61"/>
      <c r="BR8" s="65"/>
      <c r="BS8" s="66"/>
      <c r="BT8" s="67"/>
      <c r="BU8" s="68"/>
      <c r="BV8" s="68"/>
      <c r="BW8" s="68"/>
      <c r="BX8" s="63"/>
      <c r="BY8" s="64"/>
      <c r="BZ8" s="61"/>
      <c r="CA8" s="65"/>
      <c r="CB8" s="66"/>
      <c r="CC8" s="67"/>
      <c r="CD8" s="68"/>
      <c r="CE8" s="68"/>
      <c r="CF8" s="68"/>
      <c r="CG8" s="63"/>
      <c r="CH8" s="64"/>
      <c r="CI8" s="61"/>
      <c r="CJ8" s="65"/>
      <c r="CK8" s="66"/>
      <c r="CL8" s="67"/>
      <c r="CM8" s="68"/>
      <c r="CN8" s="68"/>
      <c r="CO8" s="68"/>
      <c r="CP8" s="69"/>
      <c r="CQ8" s="66"/>
      <c r="CR8" s="66"/>
      <c r="CS8" s="66"/>
      <c r="CT8" s="70"/>
    </row>
    <row r="9" spans="1:99">
      <c r="A9" s="30"/>
      <c r="B9" s="37"/>
      <c r="C9" s="37"/>
      <c r="D9" s="21"/>
      <c r="E9" s="21"/>
      <c r="F9" s="21"/>
      <c r="G9" s="22"/>
      <c r="H9" s="36"/>
      <c r="I9" s="36"/>
      <c r="J9" s="73"/>
      <c r="K9" s="178"/>
      <c r="L9" s="34"/>
      <c r="M9" s="34"/>
      <c r="N9" s="31"/>
      <c r="O9" s="23"/>
      <c r="P9" s="23"/>
      <c r="Q9" s="23"/>
      <c r="R9" s="32"/>
      <c r="S9" s="32"/>
      <c r="T9" s="23"/>
      <c r="U9" s="32"/>
      <c r="V9" s="25"/>
      <c r="W9" s="25"/>
      <c r="X9" s="25"/>
      <c r="Y9" s="183"/>
      <c r="Z9" s="183"/>
      <c r="AA9" s="183"/>
      <c r="AB9" s="183"/>
      <c r="AC9" s="33"/>
      <c r="AD9" s="59"/>
      <c r="AE9" s="61"/>
      <c r="AF9" s="62"/>
      <c r="AG9" s="61"/>
      <c r="AH9" s="65"/>
      <c r="AI9" s="66"/>
      <c r="AJ9" s="67"/>
      <c r="AK9" s="68"/>
      <c r="AL9" s="68"/>
      <c r="AM9" s="68"/>
      <c r="AN9" s="61"/>
      <c r="AO9" s="62"/>
      <c r="AP9" s="61"/>
      <c r="AQ9" s="65"/>
      <c r="AR9" s="66"/>
      <c r="AS9" s="67"/>
      <c r="AT9" s="68"/>
      <c r="AU9" s="68"/>
      <c r="AV9" s="68"/>
      <c r="AW9" s="61"/>
      <c r="AX9" s="62"/>
      <c r="AY9" s="61"/>
      <c r="AZ9" s="65"/>
      <c r="BA9" s="66"/>
      <c r="BB9" s="67"/>
      <c r="BC9" s="68"/>
      <c r="BD9" s="68"/>
      <c r="BE9" s="68"/>
      <c r="BF9" s="61"/>
      <c r="BG9" s="62"/>
      <c r="BH9" s="61"/>
      <c r="BI9" s="65"/>
      <c r="BJ9" s="66"/>
      <c r="BK9" s="67"/>
      <c r="BL9" s="68"/>
      <c r="BM9" s="68"/>
      <c r="BN9" s="68"/>
      <c r="BO9" s="63"/>
      <c r="BP9" s="64"/>
      <c r="BQ9" s="61"/>
      <c r="BR9" s="65"/>
      <c r="BS9" s="66"/>
      <c r="BT9" s="67"/>
      <c r="BU9" s="68"/>
      <c r="BV9" s="68"/>
      <c r="BW9" s="68"/>
      <c r="BX9" s="63"/>
      <c r="BY9" s="64"/>
      <c r="BZ9" s="61"/>
      <c r="CA9" s="65"/>
      <c r="CB9" s="66"/>
      <c r="CC9" s="67"/>
      <c r="CD9" s="68"/>
      <c r="CE9" s="68"/>
      <c r="CF9" s="68"/>
      <c r="CG9" s="63"/>
      <c r="CH9" s="64"/>
      <c r="CI9" s="61"/>
      <c r="CJ9" s="65"/>
      <c r="CK9" s="66"/>
      <c r="CL9" s="67"/>
      <c r="CM9" s="68"/>
      <c r="CN9" s="68"/>
      <c r="CO9" s="68"/>
      <c r="CP9" s="69"/>
      <c r="CQ9" s="66"/>
      <c r="CR9" s="66"/>
      <c r="CS9" s="66"/>
      <c r="CT9" s="70"/>
    </row>
    <row r="10" spans="1:99">
      <c r="A10" s="19">
        <f>AC10</f>
        <v>0</v>
      </c>
      <c r="B10" s="39"/>
      <c r="C10" s="39"/>
      <c r="D10" s="39"/>
      <c r="E10" s="39"/>
      <c r="F10" s="39"/>
      <c r="G10" s="39"/>
      <c r="H10" s="40" t="s">
        <v>136</v>
      </c>
      <c r="I10" s="40"/>
      <c r="J10" s="40"/>
      <c r="K10" s="179">
        <f>SUM(K6:K9)</f>
        <v>90000</v>
      </c>
      <c r="L10" s="41">
        <f>SUM(L6:L9)</f>
        <v>6</v>
      </c>
      <c r="M10" s="41">
        <f>SUM(M6:M9)</f>
        <v>3</v>
      </c>
      <c r="N10" s="41">
        <f>SUM(N6:N9)</f>
        <v>18</v>
      </c>
      <c r="O10" s="41">
        <f>SUM(O6:O9)</f>
        <v>1</v>
      </c>
      <c r="P10" s="41">
        <f>SUM(P6:P9)</f>
        <v>0</v>
      </c>
      <c r="Q10" s="41">
        <f>SUM(Q6:Q9)</f>
        <v>1</v>
      </c>
      <c r="R10" s="42">
        <f>IFERROR(Q10/N10,"-")</f>
        <v>0.055555555555556</v>
      </c>
      <c r="S10" s="76">
        <f>SUM(S6:S9)</f>
        <v>0</v>
      </c>
      <c r="T10" s="76">
        <f>SUM(T6:T9)</f>
        <v>0</v>
      </c>
      <c r="U10" s="42">
        <f>IFERROR(S10/Q10,"-")</f>
        <v>0</v>
      </c>
      <c r="V10" s="43">
        <f>IFERROR(K10/Q10,"-")</f>
        <v>90000</v>
      </c>
      <c r="W10" s="44">
        <f>SUM(W6:W9)</f>
        <v>0</v>
      </c>
      <c r="X10" s="42">
        <f>IFERROR(W10/Q10,"-")</f>
        <v>0</v>
      </c>
      <c r="Y10" s="179">
        <f>SUM(Y6:Y9)</f>
        <v>0</v>
      </c>
      <c r="Z10" s="179">
        <f>IFERROR(Y10/Q10,"-")</f>
        <v>0</v>
      </c>
      <c r="AA10" s="179" t="str">
        <f>IFERROR(Y10/W10,"-")</f>
        <v>-</v>
      </c>
      <c r="AB10" s="179">
        <f>Y10-K10</f>
        <v>-90000</v>
      </c>
      <c r="AC10" s="45">
        <f>Y10/K10</f>
        <v>0</v>
      </c>
      <c r="AD10" s="58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137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138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5.0492910567894</v>
      </c>
      <c r="B6" s="184" t="s">
        <v>139</v>
      </c>
      <c r="C6" s="184" t="s">
        <v>140</v>
      </c>
      <c r="D6" s="184"/>
      <c r="E6" s="184"/>
      <c r="F6" s="87" t="s">
        <v>141</v>
      </c>
      <c r="G6" s="87" t="s">
        <v>142</v>
      </c>
      <c r="H6" s="176">
        <v>5879667</v>
      </c>
      <c r="I6" s="79">
        <v>7258</v>
      </c>
      <c r="J6" s="79">
        <v>0</v>
      </c>
      <c r="K6" s="79">
        <v>325529</v>
      </c>
      <c r="L6" s="90">
        <v>3347</v>
      </c>
      <c r="M6" s="80">
        <f>IFERROR(L6/K6,"-")</f>
        <v>0.010281726052057</v>
      </c>
      <c r="N6" s="79">
        <v>143</v>
      </c>
      <c r="O6" s="79">
        <v>1255</v>
      </c>
      <c r="P6" s="80">
        <f>IFERROR(N6/(L6),"-")</f>
        <v>0.042724828204362</v>
      </c>
      <c r="Q6" s="81">
        <f>IFERROR(H6/SUM(L6:L6),"-")</f>
        <v>1756.6976396773</v>
      </c>
      <c r="R6" s="82">
        <v>450</v>
      </c>
      <c r="S6" s="80">
        <f>IF(L6=0,"-",R6/L6)</f>
        <v>0.13444876008366</v>
      </c>
      <c r="T6" s="181">
        <v>29688150</v>
      </c>
      <c r="U6" s="182">
        <f>IFERROR(T6/L6,"-")</f>
        <v>8870.0776815058</v>
      </c>
      <c r="V6" s="182">
        <f>IFERROR(T6/R6,"-")</f>
        <v>65973.666666667</v>
      </c>
      <c r="W6" s="176">
        <f>SUM(T6:T6)-SUM(H6:H6)</f>
        <v>23808483</v>
      </c>
      <c r="X6" s="83">
        <f>SUM(T6:T6)/SUM(H6:H6)</f>
        <v>5.0492910567894</v>
      </c>
      <c r="Y6" s="77"/>
      <c r="Z6" s="91">
        <v>58</v>
      </c>
      <c r="AA6" s="92">
        <f>IF(L6=0,"",IF(Z6=0,"",(Z6/L6)))</f>
        <v>0.017328951299671</v>
      </c>
      <c r="AB6" s="91">
        <v>1</v>
      </c>
      <c r="AC6" s="93">
        <f>IFERROR(AB6/Z6,"-")</f>
        <v>0.017241379310345</v>
      </c>
      <c r="AD6" s="94">
        <v>6000</v>
      </c>
      <c r="AE6" s="95">
        <f>IFERROR(AD6/Z6,"-")</f>
        <v>103.44827586207</v>
      </c>
      <c r="AF6" s="96"/>
      <c r="AG6" s="96">
        <v>1</v>
      </c>
      <c r="AH6" s="96"/>
      <c r="AI6" s="97">
        <v>3</v>
      </c>
      <c r="AJ6" s="98">
        <f>IF(L6=0,"",IF(AI6=0,"",(AI6/L6)))</f>
        <v>0.00089632506722438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21</v>
      </c>
      <c r="AS6" s="104">
        <f>IF(L6=0,"",IF(AR6=0,"",(AR6/L6)))</f>
        <v>0.0062742754705707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217</v>
      </c>
      <c r="BB6" s="110">
        <f>IF(L6=0,"",IF(BA6=0,"",(BA6/L6)))</f>
        <v>0.064834179862563</v>
      </c>
      <c r="BC6" s="109">
        <v>9</v>
      </c>
      <c r="BD6" s="111">
        <f>IFERROR(BC6/BA6,"-")</f>
        <v>0.04147465437788</v>
      </c>
      <c r="BE6" s="112">
        <v>350000</v>
      </c>
      <c r="BF6" s="113">
        <f>IFERROR(BE6/BA6,"-")</f>
        <v>1612.9032258065</v>
      </c>
      <c r="BG6" s="114">
        <v>6</v>
      </c>
      <c r="BH6" s="114">
        <v>1</v>
      </c>
      <c r="BI6" s="114">
        <v>2</v>
      </c>
      <c r="BJ6" s="116">
        <v>2097</v>
      </c>
      <c r="BK6" s="117">
        <f>IF(L6=0,"",IF(BJ6=0,"",(BJ6/L6)))</f>
        <v>0.62653122198984</v>
      </c>
      <c r="BL6" s="118">
        <v>261</v>
      </c>
      <c r="BM6" s="119">
        <f>IFERROR(BL6/BJ6,"-")</f>
        <v>0.1244635193133</v>
      </c>
      <c r="BN6" s="120">
        <v>13637000</v>
      </c>
      <c r="BO6" s="121">
        <f>IFERROR(BN6/BJ6,"-")</f>
        <v>6503.0996661898</v>
      </c>
      <c r="BP6" s="122">
        <v>99</v>
      </c>
      <c r="BQ6" s="122">
        <v>49</v>
      </c>
      <c r="BR6" s="122">
        <v>113</v>
      </c>
      <c r="BS6" s="123">
        <v>806</v>
      </c>
      <c r="BT6" s="124">
        <f>IF(L6=0,"",IF(BS6=0,"",(BS6/L6)))</f>
        <v>0.24081266806095</v>
      </c>
      <c r="BU6" s="125">
        <v>142</v>
      </c>
      <c r="BV6" s="126">
        <f>IFERROR(BU6/BS6,"-")</f>
        <v>0.17617866004963</v>
      </c>
      <c r="BW6" s="127">
        <v>11275150</v>
      </c>
      <c r="BX6" s="128">
        <f>IFERROR(BW6/BS6,"-")</f>
        <v>13989.019851117</v>
      </c>
      <c r="BY6" s="129">
        <v>46</v>
      </c>
      <c r="BZ6" s="129">
        <v>16</v>
      </c>
      <c r="CA6" s="129">
        <v>80</v>
      </c>
      <c r="CB6" s="130">
        <v>145</v>
      </c>
      <c r="CC6" s="131">
        <f>IF(L6=0,"",IF(CB6=0,"",(CB6/L6)))</f>
        <v>0.043322378249178</v>
      </c>
      <c r="CD6" s="132">
        <v>37</v>
      </c>
      <c r="CE6" s="133">
        <f>IFERROR(CD6/CB6,"-")</f>
        <v>0.2551724137931</v>
      </c>
      <c r="CF6" s="134">
        <v>4420000</v>
      </c>
      <c r="CG6" s="135">
        <f>IFERROR(CF6/CB6,"-")</f>
        <v>30482.75862069</v>
      </c>
      <c r="CH6" s="136">
        <v>12</v>
      </c>
      <c r="CI6" s="136">
        <v>4</v>
      </c>
      <c r="CJ6" s="136">
        <v>21</v>
      </c>
      <c r="CK6" s="137">
        <v>450</v>
      </c>
      <c r="CL6" s="138">
        <v>29688150</v>
      </c>
      <c r="CM6" s="138">
        <v>1701000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2.4082612914636</v>
      </c>
      <c r="B7" s="184" t="s">
        <v>143</v>
      </c>
      <c r="C7" s="184" t="s">
        <v>140</v>
      </c>
      <c r="D7" s="184"/>
      <c r="E7" s="184"/>
      <c r="F7" s="87" t="s">
        <v>144</v>
      </c>
      <c r="G7" s="87" t="s">
        <v>142</v>
      </c>
      <c r="H7" s="176">
        <v>1585999</v>
      </c>
      <c r="I7" s="79">
        <v>1130</v>
      </c>
      <c r="J7" s="79">
        <v>0</v>
      </c>
      <c r="K7" s="79">
        <v>100214</v>
      </c>
      <c r="L7" s="90">
        <v>544</v>
      </c>
      <c r="M7" s="80">
        <f>IFERROR(L7/K7,"-")</f>
        <v>0.005428383259824</v>
      </c>
      <c r="N7" s="79">
        <v>28</v>
      </c>
      <c r="O7" s="79">
        <v>220</v>
      </c>
      <c r="P7" s="80">
        <f>IFERROR(N7/(L7),"-")</f>
        <v>0.051470588235294</v>
      </c>
      <c r="Q7" s="81">
        <f>IFERROR(H7/SUM(L7:L7),"-")</f>
        <v>2915.4393382353</v>
      </c>
      <c r="R7" s="82">
        <v>60</v>
      </c>
      <c r="S7" s="80">
        <f>IF(L7=0,"-",R7/L7)</f>
        <v>0.11029411764706</v>
      </c>
      <c r="T7" s="181">
        <v>3819500</v>
      </c>
      <c r="U7" s="182">
        <f>IFERROR(T7/L7,"-")</f>
        <v>7021.1397058824</v>
      </c>
      <c r="V7" s="182">
        <f>IFERROR(T7/R7,"-")</f>
        <v>63658.333333333</v>
      </c>
      <c r="W7" s="176">
        <f>SUM(T7:T7)-SUM(H7:H7)</f>
        <v>2233501</v>
      </c>
      <c r="X7" s="83">
        <f>SUM(T7:T7)/SUM(H7:H7)</f>
        <v>2.4082612914636</v>
      </c>
      <c r="Y7" s="77"/>
      <c r="Z7" s="91">
        <v>14</v>
      </c>
      <c r="AA7" s="92">
        <f>IF(L7=0,"",IF(Z7=0,"",(Z7/L7)))</f>
        <v>0.025735294117647</v>
      </c>
      <c r="AB7" s="91">
        <v>1</v>
      </c>
      <c r="AC7" s="93">
        <f>IFERROR(AB7/Z7,"-")</f>
        <v>0.071428571428571</v>
      </c>
      <c r="AD7" s="94">
        <v>21000</v>
      </c>
      <c r="AE7" s="95">
        <f>IFERROR(AD7/Z7,"-")</f>
        <v>1500</v>
      </c>
      <c r="AF7" s="96"/>
      <c r="AG7" s="96"/>
      <c r="AH7" s="96">
        <v>1</v>
      </c>
      <c r="AI7" s="97">
        <v>3</v>
      </c>
      <c r="AJ7" s="98">
        <f>IF(L7=0,"",IF(AI7=0,"",(AI7/L7)))</f>
        <v>0.0055147058823529</v>
      </c>
      <c r="AK7" s="97"/>
      <c r="AL7" s="99">
        <f>IFERROR(AK7/AI7,"-")</f>
        <v>0</v>
      </c>
      <c r="AM7" s="100"/>
      <c r="AN7" s="101">
        <f>IFERROR(AM7/AI7,"-")</f>
        <v>0</v>
      </c>
      <c r="AO7" s="102"/>
      <c r="AP7" s="102"/>
      <c r="AQ7" s="102"/>
      <c r="AR7" s="103">
        <v>4</v>
      </c>
      <c r="AS7" s="104">
        <f>IF(L7=0,"",IF(AR7=0,"",(AR7/L7)))</f>
        <v>0.0073529411764706</v>
      </c>
      <c r="AT7" s="103"/>
      <c r="AU7" s="105">
        <f>IFERROR(AT7/AR7,"-")</f>
        <v>0</v>
      </c>
      <c r="AV7" s="106"/>
      <c r="AW7" s="107">
        <f>IFERROR(AV7/AR7,"-")</f>
        <v>0</v>
      </c>
      <c r="AX7" s="108"/>
      <c r="AY7" s="108"/>
      <c r="AZ7" s="108"/>
      <c r="BA7" s="109">
        <v>29</v>
      </c>
      <c r="BB7" s="110">
        <f>IF(L7=0,"",IF(BA7=0,"",(BA7/L7)))</f>
        <v>0.053308823529412</v>
      </c>
      <c r="BC7" s="109"/>
      <c r="BD7" s="111">
        <f>IFERROR(BC7/BA7,"-")</f>
        <v>0</v>
      </c>
      <c r="BE7" s="112"/>
      <c r="BF7" s="113">
        <f>IFERROR(BE7/BA7,"-")</f>
        <v>0</v>
      </c>
      <c r="BG7" s="114"/>
      <c r="BH7" s="114"/>
      <c r="BI7" s="114"/>
      <c r="BJ7" s="116">
        <v>353</v>
      </c>
      <c r="BK7" s="117">
        <f>IF(L7=0,"",IF(BJ7=0,"",(BJ7/L7)))</f>
        <v>0.64889705882353</v>
      </c>
      <c r="BL7" s="118">
        <v>36</v>
      </c>
      <c r="BM7" s="119">
        <f>IFERROR(BL7/BJ7,"-")</f>
        <v>0.10198300283286</v>
      </c>
      <c r="BN7" s="120">
        <v>1186500</v>
      </c>
      <c r="BO7" s="121">
        <f>IFERROR(BN7/BJ7,"-")</f>
        <v>3361.1898016997</v>
      </c>
      <c r="BP7" s="122">
        <v>14</v>
      </c>
      <c r="BQ7" s="122">
        <v>2</v>
      </c>
      <c r="BR7" s="122">
        <v>20</v>
      </c>
      <c r="BS7" s="123">
        <v>121</v>
      </c>
      <c r="BT7" s="124">
        <f>IF(L7=0,"",IF(BS7=0,"",(BS7/L7)))</f>
        <v>0.22242647058824</v>
      </c>
      <c r="BU7" s="125">
        <v>18</v>
      </c>
      <c r="BV7" s="126">
        <f>IFERROR(BU7/BS7,"-")</f>
        <v>0.14876033057851</v>
      </c>
      <c r="BW7" s="127">
        <v>2247000</v>
      </c>
      <c r="BX7" s="128">
        <f>IFERROR(BW7/BS7,"-")</f>
        <v>18570.247933884</v>
      </c>
      <c r="BY7" s="129">
        <v>5</v>
      </c>
      <c r="BZ7" s="129"/>
      <c r="CA7" s="129">
        <v>13</v>
      </c>
      <c r="CB7" s="130">
        <v>20</v>
      </c>
      <c r="CC7" s="131">
        <f>IF(L7=0,"",IF(CB7=0,"",(CB7/L7)))</f>
        <v>0.036764705882353</v>
      </c>
      <c r="CD7" s="132">
        <v>5</v>
      </c>
      <c r="CE7" s="133">
        <f>IFERROR(CD7/CB7,"-")</f>
        <v>0.25</v>
      </c>
      <c r="CF7" s="134">
        <v>365000</v>
      </c>
      <c r="CG7" s="135">
        <f>IFERROR(CF7/CB7,"-")</f>
        <v>18250</v>
      </c>
      <c r="CH7" s="136">
        <v>1</v>
      </c>
      <c r="CI7" s="136">
        <v>1</v>
      </c>
      <c r="CJ7" s="136">
        <v>3</v>
      </c>
      <c r="CK7" s="137">
        <v>60</v>
      </c>
      <c r="CL7" s="138">
        <v>3819500</v>
      </c>
      <c r="CM7" s="138">
        <v>899000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30"/>
      <c r="B8" s="84"/>
      <c r="C8" s="84"/>
      <c r="D8" s="85"/>
      <c r="E8" s="86"/>
      <c r="F8" s="87"/>
      <c r="G8" s="87"/>
      <c r="H8" s="177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78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145</v>
      </c>
      <c r="G10" s="40"/>
      <c r="H10" s="179"/>
      <c r="I10" s="41">
        <f>SUM(I6:I9)</f>
        <v>8388</v>
      </c>
      <c r="J10" s="41">
        <f>SUM(J6:J9)</f>
        <v>0</v>
      </c>
      <c r="K10" s="41">
        <f>SUM(K6:K9)</f>
        <v>425743</v>
      </c>
      <c r="L10" s="41">
        <f>SUM(L6:L9)</f>
        <v>3891</v>
      </c>
      <c r="M10" s="42">
        <f>IFERROR(L10/K10,"-")</f>
        <v>0.0091393164420789</v>
      </c>
      <c r="N10" s="76">
        <f>SUM(N6:N9)</f>
        <v>171</v>
      </c>
      <c r="O10" s="76">
        <f>SUM(O6:O9)</f>
        <v>1475</v>
      </c>
      <c r="P10" s="42">
        <f>IFERROR(N10/L10,"-")</f>
        <v>0.043947571318427</v>
      </c>
      <c r="Q10" s="43">
        <f>IFERROR(H10/L10,"-")</f>
        <v>0</v>
      </c>
      <c r="R10" s="44">
        <f>SUM(R6:R9)</f>
        <v>510</v>
      </c>
      <c r="S10" s="42">
        <f>IFERROR(R10/L10,"-")</f>
        <v>0.13107170393215</v>
      </c>
      <c r="T10" s="179">
        <f>SUM(T6:T9)</f>
        <v>33507650</v>
      </c>
      <c r="U10" s="179">
        <f>IFERROR(T10/L10,"-")</f>
        <v>8611.578000514</v>
      </c>
      <c r="V10" s="179">
        <f>IFERROR(T10/R10,"-")</f>
        <v>65701.274509804</v>
      </c>
      <c r="W10" s="179">
        <f>T10-H10</f>
        <v>33507650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新聞</vt:lpstr>
      <vt:lpstr>雑誌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