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<sst xmlns="http://schemas.openxmlformats.org/spreadsheetml/2006/main" uniqueCount="101">
  <si>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</si>
  <si>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</si>
  <si>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</si>
  <si>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</si>
  <si>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</si>
  <si>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</si>
  <si>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</si>
  <si>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</si>
  <si>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</si>
  <si>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</si>
  <si>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</si>
  <si>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</si>
  <si>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</si>
  <si>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</si>
  <si>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</si>
  <si>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</si>
  <si>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</si>
  <si>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</si>
  <si>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</si>
  <si>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</si>
  <si>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</si>
  <si>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</si>
  <si>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</si>
  <si>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</si>
  <si>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12月</t>
  </si>
  <si>
    <t>パートナー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</si>
  <si>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</si>
  <si>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</si>
  <si>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</si>
  <si>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</si>
  <si>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</si>
  <si>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</si>
  <si>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</si>
  <si>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</si>
  <si>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</si>
  <si>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</si>
  <si>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</si>
  <si>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</si>
  <si>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</si>
  <si>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</si>
  <si>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</si>
  <si>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</si>
  <si>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</si>
  <si>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</si>
  <si>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</si>
  <si>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</si>
  <si>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</si>
  <si>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</si>
  <si>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</si>
  <si>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</si>
  <si>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</si>
  <si>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</si>
  <si>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</si>
  <si>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</si>
  <si>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</si>
  <si>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</si>
  <si>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</si>
  <si>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</si>
  <si>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</si>
  <si>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</si>
  <si>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pp1834</t>
  </si>
  <si>
    <t>新書籍版（並木塔子）</t>
  </si>
  <si>
    <t>70歳までの出会いお手伝い</t>
  </si>
  <si>
    <t>lp01</t>
  </si>
  <si>
    <t>スポニチ関東</t>
  </si>
  <si>
    <t>全5段</t>
  </si>
  <si>
    <t>12月25日(金)</t>
  </si>
  <si>
    <t>pp1835</t>
  </si>
  <si>
    <t>空電</t>
  </si>
  <si>
    <t>pp1836</t>
  </si>
  <si>
    <t>スポニチ関西</t>
  </si>
  <si>
    <t>12月05日(土)</t>
  </si>
  <si>
    <t>pp1837</t>
  </si>
  <si>
    <t>pp1838</t>
  </si>
  <si>
    <t>男メイン比較版（--）</t>
  </si>
  <si>
    <t>脱！出会い宣言</t>
  </si>
  <si>
    <t>デイリースポーツ関西</t>
  </si>
  <si>
    <t>4C終面全5段</t>
  </si>
  <si>
    <t>12月24日(木)</t>
  </si>
  <si>
    <t>pp1839</t>
  </si>
  <si>
    <t>pp1840</t>
  </si>
  <si>
    <t>記事(緑)（）</t>
  </si>
  <si>
    <t>150「ゼロから始める出会い系入門「パートナー」」</t>
  </si>
  <si>
    <t>4C記事枠</t>
  </si>
  <si>
    <t>12月06日(日)</t>
  </si>
  <si>
    <t>pp1841</t>
  </si>
  <si>
    <t>記事(赤)（）</t>
  </si>
  <si>
    <t>149「年間10回以上使う人のための出会い系です」</t>
  </si>
  <si>
    <t>12月12日(土)</t>
  </si>
  <si>
    <t>pp1842</t>
  </si>
  <si>
    <t>記事(ノーマル)（）</t>
  </si>
  <si>
    <t>147「クリスマスの予定が無いならウチで一緒に食事しない？」</t>
  </si>
  <si>
    <t>12月20日(日)</t>
  </si>
  <si>
    <t>pp1843</t>
  </si>
  <si>
    <t>記事(青)（）</t>
  </si>
  <si>
    <t>148「日本の出会い系番付第1位！に推薦します」</t>
  </si>
  <si>
    <t>12月26日(土)</t>
  </si>
  <si>
    <t>pp1844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</si>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</sst>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11</v>
      </c>
      <c r="D6" s="195">
        <v>490000</v>
      </c>
      <c r="E6" s="81">
        <v>164</v>
      </c>
      <c r="F6" s="81">
        <v>80</v>
      </c>
      <c r="G6" s="81">
        <v>320</v>
      </c>
      <c r="H6" s="91">
        <v>33</v>
      </c>
      <c r="I6" s="92">
        <v>0</v>
      </c>
      <c r="J6" s="145">
        <f>H6+I6</f>
        <v>33</v>
      </c>
      <c r="K6" s="82">
        <f>IFERROR(J6/G6,"-")</f>
        <v>0.103125</v>
      </c>
      <c r="L6" s="81">
        <v>2</v>
      </c>
      <c r="M6" s="81">
        <v>8</v>
      </c>
      <c r="N6" s="82">
        <f>IFERROR(L6/J6,"-")</f>
        <v>0.060606060606061</v>
      </c>
      <c r="O6" s="83">
        <f>IFERROR(D6/J6,"-")</f>
        <v>14848.484848485</v>
      </c>
      <c r="P6" s="84">
        <v>3</v>
      </c>
      <c r="Q6" s="82">
        <f>IFERROR(P6/J6,"-")</f>
        <v>0.090909090909091</v>
      </c>
      <c r="R6" s="200">
        <v>208000</v>
      </c>
      <c r="S6" s="201">
        <f>IFERROR(R6/J6,"-")</f>
        <v>6303.0303030303</v>
      </c>
      <c r="T6" s="201">
        <f>IFERROR(R6/P6,"-")</f>
        <v>69333.333333333</v>
      </c>
      <c r="U6" s="195">
        <f>IFERROR(R6-D6,"-")</f>
        <v>-282000</v>
      </c>
      <c r="V6" s="85">
        <f>R6/D6</f>
        <v>0.42448979591837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490000</v>
      </c>
      <c r="E9" s="41">
        <f>SUM(E6:E7)</f>
        <v>164</v>
      </c>
      <c r="F9" s="41">
        <f>SUM(F6:F7)</f>
        <v>80</v>
      </c>
      <c r="G9" s="41">
        <f>SUM(G6:G7)</f>
        <v>320</v>
      </c>
      <c r="H9" s="41">
        <f>SUM(H6:H7)</f>
        <v>33</v>
      </c>
      <c r="I9" s="41">
        <f>SUM(I6:I7)</f>
        <v>0</v>
      </c>
      <c r="J9" s="41">
        <f>SUM(J6:J7)</f>
        <v>33</v>
      </c>
      <c r="K9" s="42">
        <f>IFERROR(J9/G9,"-")</f>
        <v>0.103125</v>
      </c>
      <c r="L9" s="78">
        <f>SUM(L6:L7)</f>
        <v>2</v>
      </c>
      <c r="M9" s="78">
        <f>SUM(M6:M7)</f>
        <v>8</v>
      </c>
      <c r="N9" s="42">
        <f>IFERROR(L9/J9,"-")</f>
        <v>0.060606060606061</v>
      </c>
      <c r="O9" s="43">
        <f>IFERROR(D9/J9,"-")</f>
        <v>14848.484848485</v>
      </c>
      <c r="P9" s="44">
        <f>SUM(P6:P7)</f>
        <v>3</v>
      </c>
      <c r="Q9" s="42">
        <f>IFERROR(P9/J9,"-")</f>
        <v>0.090909090909091</v>
      </c>
      <c r="R9" s="45">
        <f>SUM(R6:R7)</f>
        <v>208000</v>
      </c>
      <c r="S9" s="45">
        <f>IFERROR(R9/J9,"-")</f>
        <v>6303.0303030303</v>
      </c>
      <c r="T9" s="45">
        <f>IFERROR(R9/P9,"-")</f>
        <v>69333.333333333</v>
      </c>
      <c r="U9" s="46">
        <f>SUM(U6:U7)</f>
        <v>-282000</v>
      </c>
      <c r="V9" s="47">
        <f>IFERROR(R9/D9,"-")</f>
        <v>0.42448979591837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1.7333333333333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120000</v>
      </c>
      <c r="K6" s="81">
        <v>12</v>
      </c>
      <c r="L6" s="81">
        <v>0</v>
      </c>
      <c r="M6" s="81">
        <v>35</v>
      </c>
      <c r="N6" s="91">
        <v>6</v>
      </c>
      <c r="O6" s="92">
        <v>0</v>
      </c>
      <c r="P6" s="93">
        <f>N6+O6</f>
        <v>6</v>
      </c>
      <c r="Q6" s="82">
        <f>IFERROR(P6/M6,"-")</f>
        <v>0.17142857142857</v>
      </c>
      <c r="R6" s="81">
        <v>1</v>
      </c>
      <c r="S6" s="81">
        <v>2</v>
      </c>
      <c r="T6" s="82">
        <f>IFERROR(S6/(O6+P6),"-")</f>
        <v>0.33333333333333</v>
      </c>
      <c r="U6" s="182">
        <f>IFERROR(J6/SUM(P6:P7),"-")</f>
        <v>10000</v>
      </c>
      <c r="V6" s="84">
        <v>2</v>
      </c>
      <c r="W6" s="82">
        <f>IF(P6=0,"-",V6/P6)</f>
        <v>0.33333333333333</v>
      </c>
      <c r="X6" s="186">
        <v>70000</v>
      </c>
      <c r="Y6" s="187">
        <f>IFERROR(X6/P6,"-")</f>
        <v>11666.666666667</v>
      </c>
      <c r="Z6" s="187">
        <f>IFERROR(X6/V6,"-")</f>
        <v>35000</v>
      </c>
      <c r="AA6" s="188">
        <f>SUM(X6:X7)-SUM(J6:J7)</f>
        <v>88000</v>
      </c>
      <c r="AB6" s="85">
        <f>SUM(X6:X7)/SUM(J6:J7)</f>
        <v>1.7333333333333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4</v>
      </c>
      <c r="BO6" s="120">
        <f>IF(P6=0,"",IF(BN6=0,"",(BN6/P6)))</f>
        <v>0.66666666666667</v>
      </c>
      <c r="BP6" s="121">
        <v>1</v>
      </c>
      <c r="BQ6" s="122">
        <f>IFERROR(BP6/BN6,"-")</f>
        <v>0.25</v>
      </c>
      <c r="BR6" s="123">
        <v>60000</v>
      </c>
      <c r="BS6" s="124">
        <f>IFERROR(BR6/BN6,"-")</f>
        <v>15000</v>
      </c>
      <c r="BT6" s="125"/>
      <c r="BU6" s="125"/>
      <c r="BV6" s="125">
        <v>1</v>
      </c>
      <c r="BW6" s="126">
        <v>1</v>
      </c>
      <c r="BX6" s="127">
        <f>IF(P6=0,"",IF(BW6=0,"",(BW6/P6)))</f>
        <v>0.16666666666667</v>
      </c>
      <c r="BY6" s="128">
        <v>1</v>
      </c>
      <c r="BZ6" s="129">
        <f>IFERROR(BY6/BW6,"-")</f>
        <v>1</v>
      </c>
      <c r="CA6" s="130">
        <v>10000</v>
      </c>
      <c r="CB6" s="131">
        <f>IFERROR(CA6/BW6,"-")</f>
        <v>10000</v>
      </c>
      <c r="CC6" s="132">
        <v>1</v>
      </c>
      <c r="CD6" s="132"/>
      <c r="CE6" s="132"/>
      <c r="CF6" s="133">
        <v>1</v>
      </c>
      <c r="CG6" s="134">
        <f>IF(P6=0,"",IF(CF6=0,"",(CF6/P6)))</f>
        <v>0.16666666666667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2</v>
      </c>
      <c r="CP6" s="141">
        <v>70000</v>
      </c>
      <c r="CQ6" s="141">
        <v>60000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25</v>
      </c>
      <c r="L7" s="81">
        <v>21</v>
      </c>
      <c r="M7" s="81">
        <v>16</v>
      </c>
      <c r="N7" s="91">
        <v>6</v>
      </c>
      <c r="O7" s="92">
        <v>0</v>
      </c>
      <c r="P7" s="93">
        <f>N7+O7</f>
        <v>6</v>
      </c>
      <c r="Q7" s="82">
        <f>IFERROR(P7/M7,"-")</f>
        <v>0.375</v>
      </c>
      <c r="R7" s="81">
        <v>1</v>
      </c>
      <c r="S7" s="81">
        <v>1</v>
      </c>
      <c r="T7" s="82">
        <f>IFERROR(S7/(O7+P7),"-")</f>
        <v>0.16666666666667</v>
      </c>
      <c r="U7" s="182"/>
      <c r="V7" s="84">
        <v>1</v>
      </c>
      <c r="W7" s="82">
        <f>IF(P7=0,"-",V7/P7)</f>
        <v>0.16666666666667</v>
      </c>
      <c r="X7" s="186">
        <v>138000</v>
      </c>
      <c r="Y7" s="187">
        <f>IFERROR(X7/P7,"-")</f>
        <v>23000</v>
      </c>
      <c r="Z7" s="187">
        <f>IFERROR(X7/V7,"-")</f>
        <v>138000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3</v>
      </c>
      <c r="BO7" s="120">
        <f>IF(P7=0,"",IF(BN7=0,"",(BN7/P7)))</f>
        <v>0.5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0.16666666666667</v>
      </c>
      <c r="BY7" s="128">
        <v>1</v>
      </c>
      <c r="BZ7" s="129">
        <f>IFERROR(BY7/BW7,"-")</f>
        <v>1</v>
      </c>
      <c r="CA7" s="130">
        <v>138000</v>
      </c>
      <c r="CB7" s="131">
        <f>IFERROR(CA7/BW7,"-")</f>
        <v>138000</v>
      </c>
      <c r="CC7" s="132"/>
      <c r="CD7" s="132"/>
      <c r="CE7" s="132">
        <v>1</v>
      </c>
      <c r="CF7" s="133">
        <v>2</v>
      </c>
      <c r="CG7" s="134">
        <f>IF(P7=0,"",IF(CF7=0,"",(CF7/P7)))</f>
        <v>0.33333333333333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138000</v>
      </c>
      <c r="CQ7" s="141">
        <v>138000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</v>
      </c>
      <c r="B8" s="203" t="s">
        <v>69</v>
      </c>
      <c r="C8" s="203"/>
      <c r="D8" s="203" t="s">
        <v>61</v>
      </c>
      <c r="E8" s="203" t="s">
        <v>62</v>
      </c>
      <c r="F8" s="203" t="s">
        <v>63</v>
      </c>
      <c r="G8" s="203" t="s">
        <v>70</v>
      </c>
      <c r="H8" s="90" t="s">
        <v>65</v>
      </c>
      <c r="I8" s="204" t="s">
        <v>71</v>
      </c>
      <c r="J8" s="188">
        <v>150000</v>
      </c>
      <c r="K8" s="81">
        <v>21</v>
      </c>
      <c r="L8" s="81">
        <v>0</v>
      </c>
      <c r="M8" s="81">
        <v>78</v>
      </c>
      <c r="N8" s="91">
        <v>4</v>
      </c>
      <c r="O8" s="92">
        <v>0</v>
      </c>
      <c r="P8" s="93">
        <f>N8+O8</f>
        <v>4</v>
      </c>
      <c r="Q8" s="82">
        <f>IFERROR(P8/M8,"-")</f>
        <v>0.051282051282051</v>
      </c>
      <c r="R8" s="81">
        <v>0</v>
      </c>
      <c r="S8" s="81">
        <v>1</v>
      </c>
      <c r="T8" s="82">
        <f>IFERROR(S8/(O8+P8),"-")</f>
        <v>0.25</v>
      </c>
      <c r="U8" s="182">
        <f>IFERROR(J8/SUM(P8:P9),"-")</f>
        <v>18750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-150000</v>
      </c>
      <c r="AB8" s="85">
        <f>SUM(X8:X9)/SUM(J8:J9)</f>
        <v>0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0.25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>
        <v>1</v>
      </c>
      <c r="CG8" s="134">
        <f>IF(P8=0,"",IF(CF8=0,"",(CF8/P8)))</f>
        <v>0.25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61</v>
      </c>
      <c r="E9" s="203" t="s">
        <v>62</v>
      </c>
      <c r="F9" s="203" t="s">
        <v>68</v>
      </c>
      <c r="G9" s="203"/>
      <c r="H9" s="90"/>
      <c r="I9" s="90"/>
      <c r="J9" s="188"/>
      <c r="K9" s="81">
        <v>34</v>
      </c>
      <c r="L9" s="81">
        <v>23</v>
      </c>
      <c r="M9" s="81">
        <v>15</v>
      </c>
      <c r="N9" s="91">
        <v>4</v>
      </c>
      <c r="O9" s="92">
        <v>0</v>
      </c>
      <c r="P9" s="93">
        <f>N9+O9</f>
        <v>4</v>
      </c>
      <c r="Q9" s="82">
        <f>IFERROR(P9/M9,"-")</f>
        <v>0.26666666666667</v>
      </c>
      <c r="R9" s="81">
        <v>0</v>
      </c>
      <c r="S9" s="81">
        <v>1</v>
      </c>
      <c r="T9" s="82">
        <f>IFERROR(S9/(O9+P9),"-")</f>
        <v>0.25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2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0.25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0.25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73</v>
      </c>
      <c r="C10" s="203"/>
      <c r="D10" s="203" t="s">
        <v>74</v>
      </c>
      <c r="E10" s="203" t="s">
        <v>75</v>
      </c>
      <c r="F10" s="203" t="s">
        <v>63</v>
      </c>
      <c r="G10" s="203" t="s">
        <v>76</v>
      </c>
      <c r="H10" s="90" t="s">
        <v>77</v>
      </c>
      <c r="I10" s="90" t="s">
        <v>78</v>
      </c>
      <c r="J10" s="188">
        <v>120000</v>
      </c>
      <c r="K10" s="81">
        <v>11</v>
      </c>
      <c r="L10" s="81">
        <v>0</v>
      </c>
      <c r="M10" s="81">
        <v>40</v>
      </c>
      <c r="N10" s="91">
        <v>3</v>
      </c>
      <c r="O10" s="92">
        <v>0</v>
      </c>
      <c r="P10" s="93">
        <f>N10+O10</f>
        <v>3</v>
      </c>
      <c r="Q10" s="82">
        <f>IFERROR(P10/M10,"-")</f>
        <v>0.075</v>
      </c>
      <c r="R10" s="81">
        <v>0</v>
      </c>
      <c r="S10" s="81">
        <v>1</v>
      </c>
      <c r="T10" s="82">
        <f>IFERROR(S10/(O10+P10),"-")</f>
        <v>0.33333333333333</v>
      </c>
      <c r="U10" s="182">
        <f>IFERROR(J10/SUM(P10:P11),"-")</f>
        <v>17142.857142857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-120000</v>
      </c>
      <c r="AB10" s="85">
        <f>SUM(X10:X11)/SUM(J10:J11)</f>
        <v>0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0.33333333333333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2</v>
      </c>
      <c r="BO10" s="120">
        <f>IF(P10=0,"",IF(BN10=0,"",(BN10/P10)))</f>
        <v>0.66666666666667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74</v>
      </c>
      <c r="E11" s="203" t="s">
        <v>75</v>
      </c>
      <c r="F11" s="203" t="s">
        <v>68</v>
      </c>
      <c r="G11" s="203"/>
      <c r="H11" s="90"/>
      <c r="I11" s="90"/>
      <c r="J11" s="188"/>
      <c r="K11" s="81">
        <v>14</v>
      </c>
      <c r="L11" s="81">
        <v>13</v>
      </c>
      <c r="M11" s="81">
        <v>5</v>
      </c>
      <c r="N11" s="91">
        <v>4</v>
      </c>
      <c r="O11" s="92">
        <v>0</v>
      </c>
      <c r="P11" s="93">
        <f>N11+O11</f>
        <v>4</v>
      </c>
      <c r="Q11" s="82">
        <f>IFERROR(P11/M11,"-")</f>
        <v>0.8</v>
      </c>
      <c r="R11" s="81">
        <v>0</v>
      </c>
      <c r="S11" s="81">
        <v>1</v>
      </c>
      <c r="T11" s="82">
        <f>IFERROR(S11/(O11+P11),"-")</f>
        <v>0.25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4</v>
      </c>
      <c r="BX11" s="127">
        <f>IF(P11=0,"",IF(BW11=0,"",(BW11/P11)))</f>
        <v>1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80</v>
      </c>
      <c r="C12" s="203"/>
      <c r="D12" s="203" t="s">
        <v>81</v>
      </c>
      <c r="E12" s="203" t="s">
        <v>82</v>
      </c>
      <c r="F12" s="203" t="s">
        <v>63</v>
      </c>
      <c r="G12" s="203" t="s">
        <v>76</v>
      </c>
      <c r="H12" s="90" t="s">
        <v>83</v>
      </c>
      <c r="I12" s="205" t="s">
        <v>84</v>
      </c>
      <c r="J12" s="188">
        <v>100000</v>
      </c>
      <c r="K12" s="81">
        <v>5</v>
      </c>
      <c r="L12" s="81">
        <v>0</v>
      </c>
      <c r="M12" s="81">
        <v>29</v>
      </c>
      <c r="N12" s="91">
        <v>2</v>
      </c>
      <c r="O12" s="92">
        <v>0</v>
      </c>
      <c r="P12" s="93">
        <f>N12+O12</f>
        <v>2</v>
      </c>
      <c r="Q12" s="82">
        <f>IFERROR(P12/M12,"-")</f>
        <v>0.068965517241379</v>
      </c>
      <c r="R12" s="81">
        <v>0</v>
      </c>
      <c r="S12" s="81">
        <v>0</v>
      </c>
      <c r="T12" s="82">
        <f>IFERROR(S12/(O12+P12),"-")</f>
        <v>0</v>
      </c>
      <c r="U12" s="182">
        <f>IFERROR(J12/SUM(P12:P16),"-")</f>
        <v>16666.666666667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SUM(X12:X16)-SUM(J12:J16)</f>
        <v>-100000</v>
      </c>
      <c r="AB12" s="85">
        <f>SUM(X12:X16)/SUM(J12:J16)</f>
        <v>0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1</v>
      </c>
      <c r="BO12" s="120">
        <f>IF(P12=0,"",IF(BN12=0,"",(BN12/P12)))</f>
        <v>0.5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86</v>
      </c>
      <c r="E13" s="203" t="s">
        <v>87</v>
      </c>
      <c r="F13" s="203" t="s">
        <v>63</v>
      </c>
      <c r="G13" s="203" t="s">
        <v>76</v>
      </c>
      <c r="H13" s="90" t="s">
        <v>83</v>
      </c>
      <c r="I13" s="204" t="s">
        <v>88</v>
      </c>
      <c r="J13" s="188"/>
      <c r="K13" s="81">
        <v>5</v>
      </c>
      <c r="L13" s="81">
        <v>0</v>
      </c>
      <c r="M13" s="81">
        <v>19</v>
      </c>
      <c r="N13" s="91">
        <v>2</v>
      </c>
      <c r="O13" s="92">
        <v>0</v>
      </c>
      <c r="P13" s="93">
        <f>N13+O13</f>
        <v>2</v>
      </c>
      <c r="Q13" s="82">
        <f>IFERROR(P13/M13,"-")</f>
        <v>0.10526315789474</v>
      </c>
      <c r="R13" s="81">
        <v>0</v>
      </c>
      <c r="S13" s="81">
        <v>1</v>
      </c>
      <c r="T13" s="82">
        <f>IFERROR(S13/(O13+P13),"-")</f>
        <v>0.5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>
        <v>1</v>
      </c>
      <c r="AE13" s="95">
        <f>IF(P13=0,"",IF(AD13=0,"",(AD13/P13)))</f>
        <v>0.5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0.5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90</v>
      </c>
      <c r="E14" s="203" t="s">
        <v>91</v>
      </c>
      <c r="F14" s="203" t="s">
        <v>63</v>
      </c>
      <c r="G14" s="203" t="s">
        <v>76</v>
      </c>
      <c r="H14" s="90" t="s">
        <v>83</v>
      </c>
      <c r="I14" s="205" t="s">
        <v>92</v>
      </c>
      <c r="J14" s="188"/>
      <c r="K14" s="81">
        <v>2</v>
      </c>
      <c r="L14" s="81">
        <v>0</v>
      </c>
      <c r="M14" s="81">
        <v>18</v>
      </c>
      <c r="N14" s="91">
        <v>0</v>
      </c>
      <c r="O14" s="92">
        <v>0</v>
      </c>
      <c r="P14" s="93">
        <f>N14+O14</f>
        <v>0</v>
      </c>
      <c r="Q14" s="82">
        <f>IFERROR(P14/M14,"-")</f>
        <v>0</v>
      </c>
      <c r="R14" s="81">
        <v>0</v>
      </c>
      <c r="S14" s="81">
        <v>0</v>
      </c>
      <c r="T14" s="82" t="str">
        <f>IFERROR(S14/(O14+P14),"-")</f>
        <v>-</v>
      </c>
      <c r="U14" s="182"/>
      <c r="V14" s="84">
        <v>0</v>
      </c>
      <c r="W14" s="82" t="str">
        <f>IF(P14=0,"-",V14/P14)</f>
        <v>-</v>
      </c>
      <c r="X14" s="186">
        <v>0</v>
      </c>
      <c r="Y14" s="187" t="str">
        <f>IFERROR(X14/P14,"-")</f>
        <v>-</v>
      </c>
      <c r="Z14" s="187" t="str">
        <f>IFERROR(X14/V14,"-")</f>
        <v>-</v>
      </c>
      <c r="AA14" s="188"/>
      <c r="AB14" s="85"/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93</v>
      </c>
      <c r="C15" s="203"/>
      <c r="D15" s="203" t="s">
        <v>94</v>
      </c>
      <c r="E15" s="203" t="s">
        <v>95</v>
      </c>
      <c r="F15" s="203" t="s">
        <v>63</v>
      </c>
      <c r="G15" s="203" t="s">
        <v>76</v>
      </c>
      <c r="H15" s="90" t="s">
        <v>83</v>
      </c>
      <c r="I15" s="204" t="s">
        <v>96</v>
      </c>
      <c r="J15" s="188"/>
      <c r="K15" s="81">
        <v>2</v>
      </c>
      <c r="L15" s="81">
        <v>0</v>
      </c>
      <c r="M15" s="81">
        <v>45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97</v>
      </c>
      <c r="C16" s="203"/>
      <c r="D16" s="203" t="s">
        <v>98</v>
      </c>
      <c r="E16" s="203" t="s">
        <v>98</v>
      </c>
      <c r="F16" s="203" t="s">
        <v>68</v>
      </c>
      <c r="G16" s="203" t="s">
        <v>99</v>
      </c>
      <c r="H16" s="90"/>
      <c r="I16" s="90"/>
      <c r="J16" s="188"/>
      <c r="K16" s="81">
        <v>33</v>
      </c>
      <c r="L16" s="81">
        <v>23</v>
      </c>
      <c r="M16" s="81">
        <v>20</v>
      </c>
      <c r="N16" s="91">
        <v>2</v>
      </c>
      <c r="O16" s="92">
        <v>0</v>
      </c>
      <c r="P16" s="93">
        <f>N16+O16</f>
        <v>2</v>
      </c>
      <c r="Q16" s="82">
        <f>IFERROR(P16/M16,"-")</f>
        <v>0.1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1</v>
      </c>
      <c r="BX16" s="127">
        <f>IF(P16=0,"",IF(BW16=0,"",(BW16/P16)))</f>
        <v>0.5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30"/>
      <c r="B17" s="87"/>
      <c r="C17" s="88"/>
      <c r="D17" s="88"/>
      <c r="E17" s="88"/>
      <c r="F17" s="89"/>
      <c r="G17" s="90"/>
      <c r="H17" s="90"/>
      <c r="I17" s="90"/>
      <c r="J17" s="192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59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30"/>
      <c r="B18" s="37"/>
      <c r="C18" s="21"/>
      <c r="D18" s="21"/>
      <c r="E18" s="21"/>
      <c r="F18" s="22"/>
      <c r="G18" s="36"/>
      <c r="H18" s="36"/>
      <c r="I18" s="75"/>
      <c r="J18" s="193"/>
      <c r="K18" s="34"/>
      <c r="L18" s="34"/>
      <c r="M18" s="31"/>
      <c r="N18" s="23"/>
      <c r="O18" s="23"/>
      <c r="P18" s="23"/>
      <c r="Q18" s="33"/>
      <c r="R18" s="32"/>
      <c r="S18" s="23"/>
      <c r="T18" s="32"/>
      <c r="U18" s="183"/>
      <c r="V18" s="25"/>
      <c r="W18" s="25"/>
      <c r="X18" s="189"/>
      <c r="Y18" s="189"/>
      <c r="Z18" s="189"/>
      <c r="AA18" s="189"/>
      <c r="AB18" s="33"/>
      <c r="AC18" s="61"/>
      <c r="AD18" s="63"/>
      <c r="AE18" s="64"/>
      <c r="AF18" s="63"/>
      <c r="AG18" s="67"/>
      <c r="AH18" s="68"/>
      <c r="AI18" s="69"/>
      <c r="AJ18" s="70"/>
      <c r="AK18" s="70"/>
      <c r="AL18" s="70"/>
      <c r="AM18" s="63"/>
      <c r="AN18" s="64"/>
      <c r="AO18" s="63"/>
      <c r="AP18" s="67"/>
      <c r="AQ18" s="68"/>
      <c r="AR18" s="69"/>
      <c r="AS18" s="70"/>
      <c r="AT18" s="70"/>
      <c r="AU18" s="70"/>
      <c r="AV18" s="63"/>
      <c r="AW18" s="64"/>
      <c r="AX18" s="63"/>
      <c r="AY18" s="67"/>
      <c r="AZ18" s="68"/>
      <c r="BA18" s="69"/>
      <c r="BB18" s="70"/>
      <c r="BC18" s="70"/>
      <c r="BD18" s="70"/>
      <c r="BE18" s="63"/>
      <c r="BF18" s="64"/>
      <c r="BG18" s="63"/>
      <c r="BH18" s="67"/>
      <c r="BI18" s="68"/>
      <c r="BJ18" s="69"/>
      <c r="BK18" s="70"/>
      <c r="BL18" s="70"/>
      <c r="BM18" s="70"/>
      <c r="BN18" s="65"/>
      <c r="BO18" s="66"/>
      <c r="BP18" s="63"/>
      <c r="BQ18" s="67"/>
      <c r="BR18" s="68"/>
      <c r="BS18" s="69"/>
      <c r="BT18" s="70"/>
      <c r="BU18" s="70"/>
      <c r="BV18" s="70"/>
      <c r="BW18" s="65"/>
      <c r="BX18" s="66"/>
      <c r="BY18" s="63"/>
      <c r="BZ18" s="67"/>
      <c r="CA18" s="68"/>
      <c r="CB18" s="69"/>
      <c r="CC18" s="70"/>
      <c r="CD18" s="70"/>
      <c r="CE18" s="70"/>
      <c r="CF18" s="65"/>
      <c r="CG18" s="66"/>
      <c r="CH18" s="63"/>
      <c r="CI18" s="67"/>
      <c r="CJ18" s="68"/>
      <c r="CK18" s="69"/>
      <c r="CL18" s="70"/>
      <c r="CM18" s="70"/>
      <c r="CN18" s="70"/>
      <c r="CO18" s="71"/>
      <c r="CP18" s="68"/>
      <c r="CQ18" s="68"/>
      <c r="CR18" s="68"/>
      <c r="CS18" s="72"/>
    </row>
    <row r="19" spans="1:98">
      <c r="A19" s="19">
        <f>AB19</f>
        <v>0.42448979591837</v>
      </c>
      <c r="B19" s="39"/>
      <c r="C19" s="39"/>
      <c r="D19" s="39"/>
      <c r="E19" s="39"/>
      <c r="F19" s="39"/>
      <c r="G19" s="40" t="s">
        <v>100</v>
      </c>
      <c r="H19" s="40"/>
      <c r="I19" s="40"/>
      <c r="J19" s="190">
        <f>SUM(J6:J18)</f>
        <v>490000</v>
      </c>
      <c r="K19" s="41">
        <f>SUM(K6:K18)</f>
        <v>164</v>
      </c>
      <c r="L19" s="41">
        <f>SUM(L6:L18)</f>
        <v>80</v>
      </c>
      <c r="M19" s="41">
        <f>SUM(M6:M18)</f>
        <v>320</v>
      </c>
      <c r="N19" s="41">
        <f>SUM(N6:N18)</f>
        <v>33</v>
      </c>
      <c r="O19" s="41">
        <f>SUM(O6:O18)</f>
        <v>0</v>
      </c>
      <c r="P19" s="41">
        <f>SUM(P6:P18)</f>
        <v>33</v>
      </c>
      <c r="Q19" s="42">
        <f>IFERROR(P19/M19,"-")</f>
        <v>0.103125</v>
      </c>
      <c r="R19" s="78">
        <f>SUM(R6:R18)</f>
        <v>2</v>
      </c>
      <c r="S19" s="78">
        <f>SUM(S6:S18)</f>
        <v>8</v>
      </c>
      <c r="T19" s="42">
        <f>IFERROR(R19/P19,"-")</f>
        <v>0.060606060606061</v>
      </c>
      <c r="U19" s="184">
        <f>IFERROR(J19/P19,"-")</f>
        <v>14848.484848485</v>
      </c>
      <c r="V19" s="44">
        <f>SUM(V6:V18)</f>
        <v>3</v>
      </c>
      <c r="W19" s="42">
        <f>IFERROR(V19/P19,"-")</f>
        <v>0.090909090909091</v>
      </c>
      <c r="X19" s="190">
        <f>SUM(X6:X18)</f>
        <v>208000</v>
      </c>
      <c r="Y19" s="190">
        <f>IFERROR(X19/P19,"-")</f>
        <v>6303.0303030303</v>
      </c>
      <c r="Z19" s="190">
        <f>IFERROR(X19/V19,"-")</f>
        <v>69333.333333333</v>
      </c>
      <c r="AA19" s="190">
        <f>X19-J19</f>
        <v>-282000</v>
      </c>
      <c r="AB19" s="47">
        <f>X19/J19</f>
        <v>0.42448979591837</v>
      </c>
      <c r="AC19" s="60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6"/>
    <mergeCell ref="J12:J16"/>
    <mergeCell ref="U12:U16"/>
    <mergeCell ref="AA12:AA16"/>
    <mergeCell ref="AB12:AB1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