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<sst xmlns="http://schemas.openxmlformats.org/spreadsheetml/2006/main" uniqueCount="108">
  <si>
    <t>12月</t>
  </si>
  <si>
    <t>パートナー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</si>
  <si>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</si>
  <si>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</si>
  <si>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</si>
  <si>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</si>
  <si>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</si>
  <si>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</si>
  <si>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</si>
  <si>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</si>
  <si>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</si>
  <si>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</si>
  <si>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</si>
  <si>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</si>
  <si>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</si>
  <si>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</si>
  <si>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</si>
  <si>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</si>
  <si>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</si>
  <si>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</si>
  <si>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</si>
  <si>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</si>
  <si>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</si>
  <si>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</si>
  <si>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</si>
  <si>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</si>
  <si>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</si>
  <si>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</si>
  <si>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</si>
  <si>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</si>
  <si>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</si>
  <si>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</si>
  <si>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</si>
  <si>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</si>
  <si>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</si>
  <si>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</si>
  <si>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</si>
  <si>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</si>
  <si>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</si>
  <si>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</si>
  <si>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</si>
  <si>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</si>
  <si>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</si>
  <si>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</si>
  <si>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</si>
  <si>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</si>
  <si>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</si>
  <si>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</si>
  <si>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</si>
  <si>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</si>
  <si>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</si>
  <si>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</si>
  <si>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</si>
  <si>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</si>
  <si>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</si>
  <si>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</si>
  <si>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</si>
  <si>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pp1834</t>
  </si>
  <si>
    <t>インターカラー</t>
  </si>
  <si>
    <t>新書籍版（並木塔子）</t>
  </si>
  <si>
    <t>70歳までの出会いお手伝い</t>
  </si>
  <si>
    <t>lp01</t>
  </si>
  <si>
    <t>スポニチ関東</t>
  </si>
  <si>
    <t>全5段</t>
  </si>
  <si>
    <t>12月25日(金)</t>
  </si>
  <si>
    <t>pp1835</t>
  </si>
  <si>
    <t>空電</t>
  </si>
  <si>
    <t>pp1836</t>
  </si>
  <si>
    <t>スポニチ関西</t>
  </si>
  <si>
    <t>12月05日(土)</t>
  </si>
  <si>
    <t>pp1837</t>
  </si>
  <si>
    <t>pp1838</t>
  </si>
  <si>
    <t>男メイン比較版（--）</t>
  </si>
  <si>
    <t>脱！出会い宣言</t>
  </si>
  <si>
    <t>デイリースポーツ関西</t>
  </si>
  <si>
    <t>4C終面全5段</t>
  </si>
  <si>
    <t>12月24日(木)</t>
  </si>
  <si>
    <t>pp1839</t>
  </si>
  <si>
    <t>pp1840</t>
  </si>
  <si>
    <t>記事(緑)（）</t>
  </si>
  <si>
    <t>150「ゼロから始める出会い系入門「パートナー」」</t>
  </si>
  <si>
    <t>4C記事枠</t>
  </si>
  <si>
    <t>12月06日(日)</t>
  </si>
  <si>
    <t>pp1841</t>
  </si>
  <si>
    <t>記事(赤)（）</t>
  </si>
  <si>
    <t>149「年間10回以上使う人のための出会い系です」</t>
  </si>
  <si>
    <t>12月12日(土)</t>
  </si>
  <si>
    <t>pp1842</t>
  </si>
  <si>
    <t>記事(ノーマル)（）</t>
  </si>
  <si>
    <t>147「クリスマスの予定が無いならウチで一緒に食事しない？」</t>
  </si>
  <si>
    <t>12月20日(日)</t>
  </si>
  <si>
    <t>pp1843</t>
  </si>
  <si>
    <t>記事(青)（）</t>
  </si>
  <si>
    <t>148「日本の出会い系番付第1位！に推薦します」</t>
  </si>
  <si>
    <t>12月26日(土)</t>
  </si>
  <si>
    <t>pp1844</t>
  </si>
  <si>
    <t>(空電共通)</t>
  </si>
  <si>
    <t>共通</t>
  </si>
  <si>
    <t>新聞 TOTAL</t>
  </si>
  <si>
    <t>●リスティング 広告</t>
  </si>
  <si>
    <t>UA</t>
  </si>
  <si>
    <t>ydi</t>
  </si>
  <si>
    <t>ADIT</t>
  </si>
  <si>
    <t>YDN（インフィード）</t>
  </si>
  <si>
    <t>12/1～12/31</t>
  </si>
  <si>
    <t>ydt</t>
  </si>
  <si>
    <t>YDN（ターゲティング）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</si>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</sst>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1.7333333333333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120000</v>
      </c>
      <c r="L6" s="79">
        <v>12</v>
      </c>
      <c r="M6" s="79">
        <v>0</v>
      </c>
      <c r="N6" s="79">
        <v>35</v>
      </c>
      <c r="O6" s="88">
        <v>6</v>
      </c>
      <c r="P6" s="89">
        <v>0</v>
      </c>
      <c r="Q6" s="90">
        <f>O6+P6</f>
        <v>6</v>
      </c>
      <c r="R6" s="80">
        <f>IFERROR(Q6/N6,"-")</f>
        <v>0.17142857142857</v>
      </c>
      <c r="S6" s="79">
        <v>1</v>
      </c>
      <c r="T6" s="79">
        <v>2</v>
      </c>
      <c r="U6" s="80">
        <f>IFERROR(T6/(Q6),"-")</f>
        <v>0.33333333333333</v>
      </c>
      <c r="V6" s="81">
        <f>IFERROR(K6/SUM(Q6:Q7),"-")</f>
        <v>10000</v>
      </c>
      <c r="W6" s="82">
        <v>2</v>
      </c>
      <c r="X6" s="80">
        <f>IF(Q6=0,"-",W6/Q6)</f>
        <v>0.33333333333333</v>
      </c>
      <c r="Y6" s="181">
        <v>70000</v>
      </c>
      <c r="Z6" s="182">
        <f>IFERROR(Y6/Q6,"-")</f>
        <v>11666.666666667</v>
      </c>
      <c r="AA6" s="182">
        <f>IFERROR(Y6/W6,"-")</f>
        <v>35000</v>
      </c>
      <c r="AB6" s="176">
        <f>SUM(Y6:Y7)-SUM(K6:K7)</f>
        <v>88000</v>
      </c>
      <c r="AC6" s="83">
        <f>SUM(Y6:Y7)/SUM(K6:K7)</f>
        <v>1.7333333333333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4</v>
      </c>
      <c r="BP6" s="117">
        <f>IF(Q6=0,"",IF(BO6=0,"",(BO6/Q6)))</f>
        <v>0.66666666666667</v>
      </c>
      <c r="BQ6" s="118">
        <v>1</v>
      </c>
      <c r="BR6" s="119">
        <f>IFERROR(BQ6/BO6,"-")</f>
        <v>0.25</v>
      </c>
      <c r="BS6" s="120">
        <v>60000</v>
      </c>
      <c r="BT6" s="121">
        <f>IFERROR(BS6/BO6,"-")</f>
        <v>15000</v>
      </c>
      <c r="BU6" s="122"/>
      <c r="BV6" s="122"/>
      <c r="BW6" s="122">
        <v>1</v>
      </c>
      <c r="BX6" s="123">
        <v>1</v>
      </c>
      <c r="BY6" s="124">
        <f>IF(Q6=0,"",IF(BX6=0,"",(BX6/Q6)))</f>
        <v>0.16666666666667</v>
      </c>
      <c r="BZ6" s="125">
        <v>1</v>
      </c>
      <c r="CA6" s="126">
        <f>IFERROR(BZ6/BX6,"-")</f>
        <v>1</v>
      </c>
      <c r="CB6" s="127">
        <v>10000</v>
      </c>
      <c r="CC6" s="128">
        <f>IFERROR(CB6/BX6,"-")</f>
        <v>10000</v>
      </c>
      <c r="CD6" s="129">
        <v>1</v>
      </c>
      <c r="CE6" s="129"/>
      <c r="CF6" s="129"/>
      <c r="CG6" s="130">
        <v>1</v>
      </c>
      <c r="CH6" s="131">
        <f>IF(Q6=0,"",IF(CG6=0,"",(CG6/Q6)))</f>
        <v>0.16666666666667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2</v>
      </c>
      <c r="CQ6" s="138">
        <v>70000</v>
      </c>
      <c r="CR6" s="138">
        <v>60000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25</v>
      </c>
      <c r="M7" s="79">
        <v>21</v>
      </c>
      <c r="N7" s="79">
        <v>16</v>
      </c>
      <c r="O7" s="88">
        <v>6</v>
      </c>
      <c r="P7" s="89">
        <v>0</v>
      </c>
      <c r="Q7" s="90">
        <f>O7+P7</f>
        <v>6</v>
      </c>
      <c r="R7" s="80">
        <f>IFERROR(Q7/N7,"-")</f>
        <v>0.375</v>
      </c>
      <c r="S7" s="79">
        <v>1</v>
      </c>
      <c r="T7" s="79">
        <v>1</v>
      </c>
      <c r="U7" s="80">
        <f>IFERROR(T7/(Q7),"-")</f>
        <v>0.16666666666667</v>
      </c>
      <c r="V7" s="81"/>
      <c r="W7" s="82">
        <v>1</v>
      </c>
      <c r="X7" s="80">
        <f>IF(Q7=0,"-",W7/Q7)</f>
        <v>0.16666666666667</v>
      </c>
      <c r="Y7" s="181">
        <v>138000</v>
      </c>
      <c r="Z7" s="182">
        <f>IFERROR(Y7/Q7,"-")</f>
        <v>23000</v>
      </c>
      <c r="AA7" s="182">
        <f>IFERROR(Y7/W7,"-")</f>
        <v>138000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3</v>
      </c>
      <c r="BP7" s="117">
        <f>IF(Q7=0,"",IF(BO7=0,"",(BO7/Q7)))</f>
        <v>0.5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0.16666666666667</v>
      </c>
      <c r="BZ7" s="125">
        <v>1</v>
      </c>
      <c r="CA7" s="126">
        <f>IFERROR(BZ7/BX7,"-")</f>
        <v>1</v>
      </c>
      <c r="CB7" s="127">
        <v>138000</v>
      </c>
      <c r="CC7" s="128">
        <f>IFERROR(CB7/BX7,"-")</f>
        <v>138000</v>
      </c>
      <c r="CD7" s="129"/>
      <c r="CE7" s="129"/>
      <c r="CF7" s="129">
        <v>1</v>
      </c>
      <c r="CG7" s="130">
        <v>2</v>
      </c>
      <c r="CH7" s="131">
        <f>IF(Q7=0,"",IF(CG7=0,"",(CG7/Q7)))</f>
        <v>0.33333333333333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1</v>
      </c>
      <c r="CQ7" s="138">
        <v>138000</v>
      </c>
      <c r="CR7" s="138">
        <v>138000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</v>
      </c>
      <c r="B8" s="184" t="s">
        <v>67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68</v>
      </c>
      <c r="I8" s="87" t="s">
        <v>63</v>
      </c>
      <c r="J8" s="185" t="s">
        <v>69</v>
      </c>
      <c r="K8" s="176">
        <v>150000</v>
      </c>
      <c r="L8" s="79">
        <v>21</v>
      </c>
      <c r="M8" s="79">
        <v>0</v>
      </c>
      <c r="N8" s="79">
        <v>78</v>
      </c>
      <c r="O8" s="88">
        <v>4</v>
      </c>
      <c r="P8" s="89">
        <v>0</v>
      </c>
      <c r="Q8" s="90">
        <f>O8+P8</f>
        <v>4</v>
      </c>
      <c r="R8" s="80">
        <f>IFERROR(Q8/N8,"-")</f>
        <v>0.051282051282051</v>
      </c>
      <c r="S8" s="79">
        <v>0</v>
      </c>
      <c r="T8" s="79">
        <v>1</v>
      </c>
      <c r="U8" s="80">
        <f>IFERROR(T8/(Q8),"-")</f>
        <v>0.25</v>
      </c>
      <c r="V8" s="81">
        <f>IFERROR(K8/SUM(Q8:Q9),"-")</f>
        <v>18750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-150000</v>
      </c>
      <c r="AC8" s="83">
        <f>SUM(Y8:Y9)/SUM(K8:K9)</f>
        <v>0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0.25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2</v>
      </c>
      <c r="BY8" s="124">
        <f>IF(Q8=0,"",IF(BX8=0,"",(BX8/Q8)))</f>
        <v>0.5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>
        <v>1</v>
      </c>
      <c r="CH8" s="131">
        <f>IF(Q8=0,"",IF(CG8=0,"",(CG8/Q8)))</f>
        <v>0.25</v>
      </c>
      <c r="CI8" s="132"/>
      <c r="CJ8" s="133">
        <f>IFERROR(CI8/CG8,"-")</f>
        <v>0</v>
      </c>
      <c r="CK8" s="134"/>
      <c r="CL8" s="135">
        <f>IFERROR(CK8/CG8,"-")</f>
        <v>0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59</v>
      </c>
      <c r="F9" s="184" t="s">
        <v>60</v>
      </c>
      <c r="G9" s="184" t="s">
        <v>66</v>
      </c>
      <c r="H9" s="87"/>
      <c r="I9" s="87"/>
      <c r="J9" s="87"/>
      <c r="K9" s="176"/>
      <c r="L9" s="79">
        <v>34</v>
      </c>
      <c r="M9" s="79">
        <v>23</v>
      </c>
      <c r="N9" s="79">
        <v>15</v>
      </c>
      <c r="O9" s="88">
        <v>4</v>
      </c>
      <c r="P9" s="89">
        <v>0</v>
      </c>
      <c r="Q9" s="90">
        <f>O9+P9</f>
        <v>4</v>
      </c>
      <c r="R9" s="80">
        <f>IFERROR(Q9/N9,"-")</f>
        <v>0.26666666666667</v>
      </c>
      <c r="S9" s="79">
        <v>0</v>
      </c>
      <c r="T9" s="79">
        <v>1</v>
      </c>
      <c r="U9" s="80">
        <f>IFERROR(T9/(Q9),"-")</f>
        <v>0.25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0.5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0.25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0.25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</v>
      </c>
      <c r="B10" s="184" t="s">
        <v>71</v>
      </c>
      <c r="C10" s="184" t="s">
        <v>58</v>
      </c>
      <c r="D10" s="184"/>
      <c r="E10" s="184" t="s">
        <v>72</v>
      </c>
      <c r="F10" s="184" t="s">
        <v>73</v>
      </c>
      <c r="G10" s="184" t="s">
        <v>61</v>
      </c>
      <c r="H10" s="87" t="s">
        <v>74</v>
      </c>
      <c r="I10" s="87" t="s">
        <v>75</v>
      </c>
      <c r="J10" s="87" t="s">
        <v>76</v>
      </c>
      <c r="K10" s="176">
        <v>120000</v>
      </c>
      <c r="L10" s="79">
        <v>11</v>
      </c>
      <c r="M10" s="79">
        <v>0</v>
      </c>
      <c r="N10" s="79">
        <v>40</v>
      </c>
      <c r="O10" s="88">
        <v>3</v>
      </c>
      <c r="P10" s="89">
        <v>0</v>
      </c>
      <c r="Q10" s="90">
        <f>O10+P10</f>
        <v>3</v>
      </c>
      <c r="R10" s="80">
        <f>IFERROR(Q10/N10,"-")</f>
        <v>0.075</v>
      </c>
      <c r="S10" s="79">
        <v>0</v>
      </c>
      <c r="T10" s="79">
        <v>1</v>
      </c>
      <c r="U10" s="80">
        <f>IFERROR(T10/(Q10),"-")</f>
        <v>0.33333333333333</v>
      </c>
      <c r="V10" s="81">
        <f>IFERROR(K10/SUM(Q10:Q11),"-")</f>
        <v>17142.857142857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-120000</v>
      </c>
      <c r="AC10" s="83">
        <f>SUM(Y10:Y11)/SUM(K10:K11)</f>
        <v>0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0.33333333333333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2</v>
      </c>
      <c r="BP10" s="117">
        <f>IF(Q10=0,"",IF(BO10=0,"",(BO10/Q10)))</f>
        <v>0.66666666666667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77</v>
      </c>
      <c r="C11" s="184" t="s">
        <v>58</v>
      </c>
      <c r="D11" s="184"/>
      <c r="E11" s="184" t="s">
        <v>72</v>
      </c>
      <c r="F11" s="184" t="s">
        <v>73</v>
      </c>
      <c r="G11" s="184" t="s">
        <v>66</v>
      </c>
      <c r="H11" s="87"/>
      <c r="I11" s="87"/>
      <c r="J11" s="87"/>
      <c r="K11" s="176"/>
      <c r="L11" s="79">
        <v>14</v>
      </c>
      <c r="M11" s="79">
        <v>13</v>
      </c>
      <c r="N11" s="79">
        <v>5</v>
      </c>
      <c r="O11" s="88">
        <v>4</v>
      </c>
      <c r="P11" s="89">
        <v>0</v>
      </c>
      <c r="Q11" s="90">
        <f>O11+P11</f>
        <v>4</v>
      </c>
      <c r="R11" s="80">
        <f>IFERROR(Q11/N11,"-")</f>
        <v>0.8</v>
      </c>
      <c r="S11" s="79">
        <v>0</v>
      </c>
      <c r="T11" s="79">
        <v>1</v>
      </c>
      <c r="U11" s="80">
        <f>IFERROR(T11/(Q11),"-")</f>
        <v>0.25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>
        <v>4</v>
      </c>
      <c r="BY11" s="124">
        <f>IF(Q11=0,"",IF(BX11=0,"",(BX11/Q11)))</f>
        <v>1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</v>
      </c>
      <c r="B12" s="184" t="s">
        <v>78</v>
      </c>
      <c r="C12" s="184" t="s">
        <v>58</v>
      </c>
      <c r="D12" s="184"/>
      <c r="E12" s="184" t="s">
        <v>79</v>
      </c>
      <c r="F12" s="184" t="s">
        <v>80</v>
      </c>
      <c r="G12" s="184" t="s">
        <v>61</v>
      </c>
      <c r="H12" s="87" t="s">
        <v>74</v>
      </c>
      <c r="I12" s="87" t="s">
        <v>81</v>
      </c>
      <c r="J12" s="186" t="s">
        <v>82</v>
      </c>
      <c r="K12" s="176">
        <v>100000</v>
      </c>
      <c r="L12" s="79">
        <v>5</v>
      </c>
      <c r="M12" s="79">
        <v>0</v>
      </c>
      <c r="N12" s="79">
        <v>29</v>
      </c>
      <c r="O12" s="88">
        <v>2</v>
      </c>
      <c r="P12" s="89">
        <v>0</v>
      </c>
      <c r="Q12" s="90">
        <f>O12+P12</f>
        <v>2</v>
      </c>
      <c r="R12" s="80">
        <f>IFERROR(Q12/N12,"-")</f>
        <v>0.068965517241379</v>
      </c>
      <c r="S12" s="79">
        <v>0</v>
      </c>
      <c r="T12" s="79">
        <v>0</v>
      </c>
      <c r="U12" s="80">
        <f>IFERROR(T12/(Q12),"-")</f>
        <v>0</v>
      </c>
      <c r="V12" s="81">
        <f>IFERROR(K12/SUM(Q12:Q16),"-")</f>
        <v>16666.666666667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SUM(Y12:Y16)-SUM(K12:K16)</f>
        <v>-100000</v>
      </c>
      <c r="AC12" s="83">
        <f>SUM(Y12:Y16)/SUM(K12:K16)</f>
        <v>0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1</v>
      </c>
      <c r="BP12" s="117">
        <f>IF(Q12=0,"",IF(BO12=0,"",(BO12/Q12)))</f>
        <v>0.5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83</v>
      </c>
      <c r="C13" s="184" t="s">
        <v>58</v>
      </c>
      <c r="D13" s="184"/>
      <c r="E13" s="184" t="s">
        <v>84</v>
      </c>
      <c r="F13" s="184" t="s">
        <v>85</v>
      </c>
      <c r="G13" s="184" t="s">
        <v>61</v>
      </c>
      <c r="H13" s="87" t="s">
        <v>74</v>
      </c>
      <c r="I13" s="87" t="s">
        <v>81</v>
      </c>
      <c r="J13" s="185" t="s">
        <v>86</v>
      </c>
      <c r="K13" s="176"/>
      <c r="L13" s="79">
        <v>5</v>
      </c>
      <c r="M13" s="79">
        <v>0</v>
      </c>
      <c r="N13" s="79">
        <v>19</v>
      </c>
      <c r="O13" s="88">
        <v>2</v>
      </c>
      <c r="P13" s="89">
        <v>0</v>
      </c>
      <c r="Q13" s="90">
        <f>O13+P13</f>
        <v>2</v>
      </c>
      <c r="R13" s="80">
        <f>IFERROR(Q13/N13,"-")</f>
        <v>0.10526315789474</v>
      </c>
      <c r="S13" s="79">
        <v>0</v>
      </c>
      <c r="T13" s="79">
        <v>1</v>
      </c>
      <c r="U13" s="80">
        <f>IFERROR(T13/(Q13),"-")</f>
        <v>0.5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>
        <v>1</v>
      </c>
      <c r="AF13" s="92">
        <f>IF(Q13=0,"",IF(AE13=0,"",(AE13/Q13)))</f>
        <v>0.5</v>
      </c>
      <c r="AG13" s="91"/>
      <c r="AH13" s="93">
        <f>IFERROR(AG13/AE13,"-")</f>
        <v>0</v>
      </c>
      <c r="AI13" s="94"/>
      <c r="AJ13" s="95">
        <f>IFERROR(AI13/AE13,"-")</f>
        <v>0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1</v>
      </c>
      <c r="BY13" s="124">
        <f>IF(Q13=0,"",IF(BX13=0,"",(BX13/Q13)))</f>
        <v>0.5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87</v>
      </c>
      <c r="C14" s="184" t="s">
        <v>58</v>
      </c>
      <c r="D14" s="184"/>
      <c r="E14" s="184" t="s">
        <v>88</v>
      </c>
      <c r="F14" s="184" t="s">
        <v>89</v>
      </c>
      <c r="G14" s="184" t="s">
        <v>61</v>
      </c>
      <c r="H14" s="87" t="s">
        <v>74</v>
      </c>
      <c r="I14" s="87" t="s">
        <v>81</v>
      </c>
      <c r="J14" s="186" t="s">
        <v>90</v>
      </c>
      <c r="K14" s="176"/>
      <c r="L14" s="79">
        <v>2</v>
      </c>
      <c r="M14" s="79">
        <v>0</v>
      </c>
      <c r="N14" s="79">
        <v>18</v>
      </c>
      <c r="O14" s="88">
        <v>0</v>
      </c>
      <c r="P14" s="89">
        <v>0</v>
      </c>
      <c r="Q14" s="90">
        <f>O14+P14</f>
        <v>0</v>
      </c>
      <c r="R14" s="80">
        <f>IFERROR(Q14/N14,"-")</f>
        <v>0</v>
      </c>
      <c r="S14" s="79">
        <v>0</v>
      </c>
      <c r="T14" s="79">
        <v>0</v>
      </c>
      <c r="U14" s="80" t="str">
        <f>IFERROR(T14/(Q14),"-")</f>
        <v>-</v>
      </c>
      <c r="V14" s="81"/>
      <c r="W14" s="82">
        <v>0</v>
      </c>
      <c r="X14" s="80" t="str">
        <f>IF(Q14=0,"-",W14/Q14)</f>
        <v>-</v>
      </c>
      <c r="Y14" s="181">
        <v>0</v>
      </c>
      <c r="Z14" s="182" t="str">
        <f>IFERROR(Y14/Q14,"-")</f>
        <v>-</v>
      </c>
      <c r="AA14" s="182" t="str">
        <f>IFERROR(Y14/W14,"-")</f>
        <v>-</v>
      </c>
      <c r="AB14" s="176"/>
      <c r="AC14" s="83"/>
      <c r="AD14" s="77"/>
      <c r="AE14" s="91"/>
      <c r="AF14" s="92" t="str">
        <f>IF(Q14=0,"",IF(AE14=0,"",(AE14/Q14)))</f>
        <v/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 t="str">
        <f>IF(Q14=0,"",IF(AN14=0,"",(AN14/Q14)))</f>
        <v/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 t="str">
        <f>IF(Q14=0,"",IF(AW14=0,"",(AW14/Q14)))</f>
        <v/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 t="str">
        <f>IF(Q14=0,"",IF(BF14=0,"",(BF14/Q14)))</f>
        <v/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 t="str">
        <f>IF(Q14=0,"",IF(BO14=0,"",(BO14/Q14)))</f>
        <v/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 t="str">
        <f>IF(Q14=0,"",IF(BX14=0,"",(BX14/Q14)))</f>
        <v/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 t="str">
        <f>IF(Q14=0,"",IF(CG14=0,"",(CG14/Q14)))</f>
        <v/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91</v>
      </c>
      <c r="C15" s="184" t="s">
        <v>58</v>
      </c>
      <c r="D15" s="184"/>
      <c r="E15" s="184" t="s">
        <v>92</v>
      </c>
      <c r="F15" s="184" t="s">
        <v>93</v>
      </c>
      <c r="G15" s="184" t="s">
        <v>61</v>
      </c>
      <c r="H15" s="87" t="s">
        <v>74</v>
      </c>
      <c r="I15" s="87" t="s">
        <v>81</v>
      </c>
      <c r="J15" s="185" t="s">
        <v>94</v>
      </c>
      <c r="K15" s="176"/>
      <c r="L15" s="79">
        <v>2</v>
      </c>
      <c r="M15" s="79">
        <v>0</v>
      </c>
      <c r="N15" s="79">
        <v>45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95</v>
      </c>
      <c r="C16" s="184" t="s">
        <v>58</v>
      </c>
      <c r="D16" s="184"/>
      <c r="E16" s="184" t="s">
        <v>96</v>
      </c>
      <c r="F16" s="184" t="s">
        <v>96</v>
      </c>
      <c r="G16" s="184" t="s">
        <v>66</v>
      </c>
      <c r="H16" s="87" t="s">
        <v>97</v>
      </c>
      <c r="I16" s="87"/>
      <c r="J16" s="87"/>
      <c r="K16" s="176"/>
      <c r="L16" s="79">
        <v>33</v>
      </c>
      <c r="M16" s="79">
        <v>23</v>
      </c>
      <c r="N16" s="79">
        <v>20</v>
      </c>
      <c r="O16" s="88">
        <v>2</v>
      </c>
      <c r="P16" s="89">
        <v>0</v>
      </c>
      <c r="Q16" s="90">
        <f>O16+P16</f>
        <v>2</v>
      </c>
      <c r="R16" s="80">
        <f>IFERROR(Q16/N16,"-")</f>
        <v>0.1</v>
      </c>
      <c r="S16" s="79">
        <v>0</v>
      </c>
      <c r="T16" s="79">
        <v>0</v>
      </c>
      <c r="U16" s="80">
        <f>IFERROR(T16/(Q16),"-")</f>
        <v>0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>
        <v>1</v>
      </c>
      <c r="BY16" s="124">
        <f>IF(Q16=0,"",IF(BX16=0,"",(BX16/Q16)))</f>
        <v>0.5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30"/>
      <c r="B17" s="84"/>
      <c r="C17" s="84"/>
      <c r="D17" s="85"/>
      <c r="E17" s="85"/>
      <c r="F17" s="85"/>
      <c r="G17" s="86"/>
      <c r="H17" s="87"/>
      <c r="I17" s="87"/>
      <c r="J17" s="87"/>
      <c r="K17" s="177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7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30"/>
      <c r="B18" s="37"/>
      <c r="C18" s="37"/>
      <c r="D18" s="21"/>
      <c r="E18" s="21"/>
      <c r="F18" s="21"/>
      <c r="G18" s="22"/>
      <c r="H18" s="36"/>
      <c r="I18" s="36"/>
      <c r="J18" s="73"/>
      <c r="K18" s="178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3"/>
      <c r="Z18" s="183"/>
      <c r="AA18" s="183"/>
      <c r="AB18" s="183"/>
      <c r="AC18" s="33"/>
      <c r="AD18" s="59"/>
      <c r="AE18" s="61"/>
      <c r="AF18" s="62"/>
      <c r="AG18" s="61"/>
      <c r="AH18" s="65"/>
      <c r="AI18" s="66"/>
      <c r="AJ18" s="67"/>
      <c r="AK18" s="68"/>
      <c r="AL18" s="68"/>
      <c r="AM18" s="68"/>
      <c r="AN18" s="61"/>
      <c r="AO18" s="62"/>
      <c r="AP18" s="61"/>
      <c r="AQ18" s="65"/>
      <c r="AR18" s="66"/>
      <c r="AS18" s="67"/>
      <c r="AT18" s="68"/>
      <c r="AU18" s="68"/>
      <c r="AV18" s="68"/>
      <c r="AW18" s="61"/>
      <c r="AX18" s="62"/>
      <c r="AY18" s="61"/>
      <c r="AZ18" s="65"/>
      <c r="BA18" s="66"/>
      <c r="BB18" s="67"/>
      <c r="BC18" s="68"/>
      <c r="BD18" s="68"/>
      <c r="BE18" s="68"/>
      <c r="BF18" s="61"/>
      <c r="BG18" s="62"/>
      <c r="BH18" s="61"/>
      <c r="BI18" s="65"/>
      <c r="BJ18" s="66"/>
      <c r="BK18" s="67"/>
      <c r="BL18" s="68"/>
      <c r="BM18" s="68"/>
      <c r="BN18" s="68"/>
      <c r="BO18" s="63"/>
      <c r="BP18" s="64"/>
      <c r="BQ18" s="61"/>
      <c r="BR18" s="65"/>
      <c r="BS18" s="66"/>
      <c r="BT18" s="67"/>
      <c r="BU18" s="68"/>
      <c r="BV18" s="68"/>
      <c r="BW18" s="68"/>
      <c r="BX18" s="63"/>
      <c r="BY18" s="64"/>
      <c r="BZ18" s="61"/>
      <c r="CA18" s="65"/>
      <c r="CB18" s="66"/>
      <c r="CC18" s="67"/>
      <c r="CD18" s="68"/>
      <c r="CE18" s="68"/>
      <c r="CF18" s="68"/>
      <c r="CG18" s="63"/>
      <c r="CH18" s="64"/>
      <c r="CI18" s="61"/>
      <c r="CJ18" s="65"/>
      <c r="CK18" s="66"/>
      <c r="CL18" s="67"/>
      <c r="CM18" s="68"/>
      <c r="CN18" s="68"/>
      <c r="CO18" s="68"/>
      <c r="CP18" s="69"/>
      <c r="CQ18" s="66"/>
      <c r="CR18" s="66"/>
      <c r="CS18" s="66"/>
      <c r="CT18" s="70"/>
    </row>
    <row r="19" spans="1:99">
      <c r="A19" s="19">
        <f>AC19</f>
        <v>0.42448979591837</v>
      </c>
      <c r="B19" s="39"/>
      <c r="C19" s="39"/>
      <c r="D19" s="39"/>
      <c r="E19" s="39"/>
      <c r="F19" s="39"/>
      <c r="G19" s="39"/>
      <c r="H19" s="40" t="s">
        <v>98</v>
      </c>
      <c r="I19" s="40"/>
      <c r="J19" s="40"/>
      <c r="K19" s="179">
        <f>SUM(K6:K18)</f>
        <v>490000</v>
      </c>
      <c r="L19" s="41">
        <f>SUM(L6:L18)</f>
        <v>164</v>
      </c>
      <c r="M19" s="41">
        <f>SUM(M6:M18)</f>
        <v>80</v>
      </c>
      <c r="N19" s="41">
        <f>SUM(N6:N18)</f>
        <v>320</v>
      </c>
      <c r="O19" s="41">
        <f>SUM(O6:O18)</f>
        <v>33</v>
      </c>
      <c r="P19" s="41">
        <f>SUM(P6:P18)</f>
        <v>0</v>
      </c>
      <c r="Q19" s="41">
        <f>SUM(Q6:Q18)</f>
        <v>33</v>
      </c>
      <c r="R19" s="42">
        <f>IFERROR(Q19/N19,"-")</f>
        <v>0.103125</v>
      </c>
      <c r="S19" s="76">
        <f>SUM(S6:S18)</f>
        <v>2</v>
      </c>
      <c r="T19" s="76">
        <f>SUM(T6:T18)</f>
        <v>8</v>
      </c>
      <c r="U19" s="42">
        <f>IFERROR(S19/Q19,"-")</f>
        <v>0.060606060606061</v>
      </c>
      <c r="V19" s="43">
        <f>IFERROR(K19/Q19,"-")</f>
        <v>14848.484848485</v>
      </c>
      <c r="W19" s="44">
        <f>SUM(W6:W18)</f>
        <v>3</v>
      </c>
      <c r="X19" s="42">
        <f>IFERROR(W19/Q19,"-")</f>
        <v>0.090909090909091</v>
      </c>
      <c r="Y19" s="179">
        <f>SUM(Y6:Y18)</f>
        <v>208000</v>
      </c>
      <c r="Z19" s="179">
        <f>IFERROR(Y19/Q19,"-")</f>
        <v>6303.0303030303</v>
      </c>
      <c r="AA19" s="179">
        <f>IFERROR(Y19/W19,"-")</f>
        <v>69333.333333333</v>
      </c>
      <c r="AB19" s="179">
        <f>Y19-K19</f>
        <v>-282000</v>
      </c>
      <c r="AC19" s="45">
        <f>Y19/K19</f>
        <v>0.42448979591837</v>
      </c>
      <c r="AD19" s="58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6"/>
    <mergeCell ref="K12:K16"/>
    <mergeCell ref="V12:V16"/>
    <mergeCell ref="AB12:AB16"/>
    <mergeCell ref="AC12:AC1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99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100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4.0325215952174</v>
      </c>
      <c r="B6" s="184" t="s">
        <v>101</v>
      </c>
      <c r="C6" s="184" t="s">
        <v>102</v>
      </c>
      <c r="D6" s="184"/>
      <c r="E6" s="184"/>
      <c r="F6" s="87" t="s">
        <v>103</v>
      </c>
      <c r="G6" s="87" t="s">
        <v>104</v>
      </c>
      <c r="H6" s="176">
        <v>5447734</v>
      </c>
      <c r="I6" s="79">
        <v>6823</v>
      </c>
      <c r="J6" s="79">
        <v>0</v>
      </c>
      <c r="K6" s="79">
        <v>288528</v>
      </c>
      <c r="L6" s="90">
        <v>2891</v>
      </c>
      <c r="M6" s="80">
        <f>IFERROR(L6/K6,"-")</f>
        <v>0.010019824765707</v>
      </c>
      <c r="N6" s="79">
        <v>152</v>
      </c>
      <c r="O6" s="79">
        <v>1068</v>
      </c>
      <c r="P6" s="80">
        <f>IFERROR(N6/(L6),"-")</f>
        <v>0.052576962988585</v>
      </c>
      <c r="Q6" s="81">
        <f>IFERROR(H6/SUM(L6:L6),"-")</f>
        <v>1884.3770321688</v>
      </c>
      <c r="R6" s="82">
        <v>387</v>
      </c>
      <c r="S6" s="80">
        <f>IF(L6=0,"-",R6/L6)</f>
        <v>0.13386371497752</v>
      </c>
      <c r="T6" s="181">
        <v>21968105</v>
      </c>
      <c r="U6" s="182">
        <f>IFERROR(T6/L6,"-")</f>
        <v>7598.7910757523</v>
      </c>
      <c r="V6" s="182">
        <f>IFERROR(T6/R6,"-")</f>
        <v>56765.129198966</v>
      </c>
      <c r="W6" s="176">
        <f>SUM(T6:T6)-SUM(H6:H6)</f>
        <v>16520371</v>
      </c>
      <c r="X6" s="83">
        <f>SUM(T6:T6)/SUM(H6:H6)</f>
        <v>4.0325215952174</v>
      </c>
      <c r="Y6" s="77"/>
      <c r="Z6" s="91">
        <v>53</v>
      </c>
      <c r="AA6" s="92">
        <f>IF(L6=0,"",IF(Z6=0,"",(Z6/L6)))</f>
        <v>0.018332756831546</v>
      </c>
      <c r="AB6" s="91"/>
      <c r="AC6" s="93">
        <f>IFERROR(AB6/Z6,"-")</f>
        <v>0</v>
      </c>
      <c r="AD6" s="94"/>
      <c r="AE6" s="95">
        <f>IFERROR(AD6/Z6,"-")</f>
        <v>0</v>
      </c>
      <c r="AF6" s="96"/>
      <c r="AG6" s="96"/>
      <c r="AH6" s="96"/>
      <c r="AI6" s="97">
        <v>7</v>
      </c>
      <c r="AJ6" s="98">
        <f>IF(L6=0,"",IF(AI6=0,"",(AI6/L6)))</f>
        <v>0.0024213075060533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19</v>
      </c>
      <c r="AS6" s="104">
        <f>IF(L6=0,"",IF(AR6=0,"",(AR6/L6)))</f>
        <v>0.0065721203735732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153</v>
      </c>
      <c r="BB6" s="110">
        <f>IF(L6=0,"",IF(BA6=0,"",(BA6/L6)))</f>
        <v>0.052922864060879</v>
      </c>
      <c r="BC6" s="109">
        <v>6</v>
      </c>
      <c r="BD6" s="111">
        <f>IFERROR(BC6/BA6,"-")</f>
        <v>0.03921568627451</v>
      </c>
      <c r="BE6" s="112">
        <v>105000</v>
      </c>
      <c r="BF6" s="113">
        <f>IFERROR(BE6/BA6,"-")</f>
        <v>686.27450980392</v>
      </c>
      <c r="BG6" s="114">
        <v>3</v>
      </c>
      <c r="BH6" s="114">
        <v>1</v>
      </c>
      <c r="BI6" s="114">
        <v>2</v>
      </c>
      <c r="BJ6" s="116">
        <v>1760</v>
      </c>
      <c r="BK6" s="117">
        <f>IF(L6=0,"",IF(BJ6=0,"",(BJ6/L6)))</f>
        <v>0.60878588723625</v>
      </c>
      <c r="BL6" s="118">
        <v>212</v>
      </c>
      <c r="BM6" s="119">
        <f>IFERROR(BL6/BJ6,"-")</f>
        <v>0.12045454545455</v>
      </c>
      <c r="BN6" s="120">
        <v>8433600</v>
      </c>
      <c r="BO6" s="121">
        <f>IFERROR(BN6/BJ6,"-")</f>
        <v>4791.8181818182</v>
      </c>
      <c r="BP6" s="122">
        <v>81</v>
      </c>
      <c r="BQ6" s="122">
        <v>33</v>
      </c>
      <c r="BR6" s="122">
        <v>98</v>
      </c>
      <c r="BS6" s="123">
        <v>740</v>
      </c>
      <c r="BT6" s="124">
        <f>IF(L6=0,"",IF(BS6=0,"",(BS6/L6)))</f>
        <v>0.25596679349706</v>
      </c>
      <c r="BU6" s="125">
        <v>128</v>
      </c>
      <c r="BV6" s="126">
        <f>IFERROR(BU6/BS6,"-")</f>
        <v>0.17297297297297</v>
      </c>
      <c r="BW6" s="127">
        <v>9204505</v>
      </c>
      <c r="BX6" s="128">
        <f>IFERROR(BW6/BS6,"-")</f>
        <v>12438.52027027</v>
      </c>
      <c r="BY6" s="129">
        <v>34</v>
      </c>
      <c r="BZ6" s="129">
        <v>13</v>
      </c>
      <c r="CA6" s="129">
        <v>81</v>
      </c>
      <c r="CB6" s="130">
        <v>159</v>
      </c>
      <c r="CC6" s="131">
        <f>IF(L6=0,"",IF(CB6=0,"",(CB6/L6)))</f>
        <v>0.054998270494639</v>
      </c>
      <c r="CD6" s="132">
        <v>41</v>
      </c>
      <c r="CE6" s="133">
        <f>IFERROR(CD6/CB6,"-")</f>
        <v>0.25786163522013</v>
      </c>
      <c r="CF6" s="134">
        <v>4225000</v>
      </c>
      <c r="CG6" s="135">
        <f>IFERROR(CF6/CB6,"-")</f>
        <v>26572.327044025</v>
      </c>
      <c r="CH6" s="136">
        <v>8</v>
      </c>
      <c r="CI6" s="136">
        <v>12</v>
      </c>
      <c r="CJ6" s="136">
        <v>21</v>
      </c>
      <c r="CK6" s="137">
        <v>387</v>
      </c>
      <c r="CL6" s="138">
        <v>21968105</v>
      </c>
      <c r="CM6" s="138">
        <v>1610000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>
        <f>X7</f>
        <v>4.9830345022624</v>
      </c>
      <c r="B7" s="184" t="s">
        <v>105</v>
      </c>
      <c r="C7" s="184" t="s">
        <v>102</v>
      </c>
      <c r="D7" s="184"/>
      <c r="E7" s="184"/>
      <c r="F7" s="87" t="s">
        <v>106</v>
      </c>
      <c r="G7" s="87" t="s">
        <v>104</v>
      </c>
      <c r="H7" s="176">
        <v>1768000</v>
      </c>
      <c r="I7" s="79">
        <v>1805</v>
      </c>
      <c r="J7" s="79">
        <v>0</v>
      </c>
      <c r="K7" s="79">
        <v>119247</v>
      </c>
      <c r="L7" s="90">
        <v>704</v>
      </c>
      <c r="M7" s="80">
        <f>IFERROR(L7/K7,"-")</f>
        <v>0.005903712462368</v>
      </c>
      <c r="N7" s="79">
        <v>42</v>
      </c>
      <c r="O7" s="79">
        <v>258</v>
      </c>
      <c r="P7" s="80">
        <f>IFERROR(N7/(L7),"-")</f>
        <v>0.059659090909091</v>
      </c>
      <c r="Q7" s="81">
        <f>IFERROR(H7/SUM(L7:L7),"-")</f>
        <v>2511.3636363636</v>
      </c>
      <c r="R7" s="82">
        <v>123</v>
      </c>
      <c r="S7" s="80">
        <f>IF(L7=0,"-",R7/L7)</f>
        <v>0.17471590909091</v>
      </c>
      <c r="T7" s="181">
        <v>8810005</v>
      </c>
      <c r="U7" s="182">
        <f>IFERROR(T7/L7,"-")</f>
        <v>12514.211647727</v>
      </c>
      <c r="V7" s="182">
        <f>IFERROR(T7/R7,"-")</f>
        <v>71626.056910569</v>
      </c>
      <c r="W7" s="176">
        <f>SUM(T7:T7)-SUM(H7:H7)</f>
        <v>7042005</v>
      </c>
      <c r="X7" s="83">
        <f>SUM(T7:T7)/SUM(H7:H7)</f>
        <v>4.9830345022624</v>
      </c>
      <c r="Y7" s="77"/>
      <c r="Z7" s="91">
        <v>7</v>
      </c>
      <c r="AA7" s="92">
        <f>IF(L7=0,"",IF(Z7=0,"",(Z7/L7)))</f>
        <v>0.0099431818181818</v>
      </c>
      <c r="AB7" s="91"/>
      <c r="AC7" s="93">
        <f>IFERROR(AB7/Z7,"-")</f>
        <v>0</v>
      </c>
      <c r="AD7" s="94"/>
      <c r="AE7" s="95">
        <f>IFERROR(AD7/Z7,"-")</f>
        <v>0</v>
      </c>
      <c r="AF7" s="96"/>
      <c r="AG7" s="96"/>
      <c r="AH7" s="96"/>
      <c r="AI7" s="97">
        <v>1</v>
      </c>
      <c r="AJ7" s="98">
        <f>IF(L7=0,"",IF(AI7=0,"",(AI7/L7)))</f>
        <v>0.0014204545454545</v>
      </c>
      <c r="AK7" s="97"/>
      <c r="AL7" s="99">
        <f>IFERROR(AK7/AI7,"-")</f>
        <v>0</v>
      </c>
      <c r="AM7" s="100"/>
      <c r="AN7" s="101">
        <f>IFERROR(AM7/AI7,"-")</f>
        <v>0</v>
      </c>
      <c r="AO7" s="102"/>
      <c r="AP7" s="102"/>
      <c r="AQ7" s="102"/>
      <c r="AR7" s="103">
        <v>2</v>
      </c>
      <c r="AS7" s="104">
        <f>IF(L7=0,"",IF(AR7=0,"",(AR7/L7)))</f>
        <v>0.0028409090909091</v>
      </c>
      <c r="AT7" s="103"/>
      <c r="AU7" s="105">
        <f>IFERROR(AT7/AR7,"-")</f>
        <v>0</v>
      </c>
      <c r="AV7" s="106"/>
      <c r="AW7" s="107">
        <f>IFERROR(AV7/AR7,"-")</f>
        <v>0</v>
      </c>
      <c r="AX7" s="108"/>
      <c r="AY7" s="108"/>
      <c r="AZ7" s="108"/>
      <c r="BA7" s="109">
        <v>18</v>
      </c>
      <c r="BB7" s="110">
        <f>IF(L7=0,"",IF(BA7=0,"",(BA7/L7)))</f>
        <v>0.025568181818182</v>
      </c>
      <c r="BC7" s="109"/>
      <c r="BD7" s="111">
        <f>IFERROR(BC7/BA7,"-")</f>
        <v>0</v>
      </c>
      <c r="BE7" s="112"/>
      <c r="BF7" s="113">
        <f>IFERROR(BE7/BA7,"-")</f>
        <v>0</v>
      </c>
      <c r="BG7" s="114"/>
      <c r="BH7" s="114"/>
      <c r="BI7" s="114"/>
      <c r="BJ7" s="116">
        <v>389</v>
      </c>
      <c r="BK7" s="117">
        <f>IF(L7=0,"",IF(BJ7=0,"",(BJ7/L7)))</f>
        <v>0.55255681818182</v>
      </c>
      <c r="BL7" s="118">
        <v>57</v>
      </c>
      <c r="BM7" s="119">
        <f>IFERROR(BL7/BJ7,"-")</f>
        <v>0.14652956298201</v>
      </c>
      <c r="BN7" s="120">
        <v>2782005</v>
      </c>
      <c r="BO7" s="121">
        <f>IFERROR(BN7/BJ7,"-")</f>
        <v>7151.6838046272</v>
      </c>
      <c r="BP7" s="122">
        <v>24</v>
      </c>
      <c r="BQ7" s="122">
        <v>6</v>
      </c>
      <c r="BR7" s="122">
        <v>27</v>
      </c>
      <c r="BS7" s="123">
        <v>228</v>
      </c>
      <c r="BT7" s="124">
        <f>IF(L7=0,"",IF(BS7=0,"",(BS7/L7)))</f>
        <v>0.32386363636364</v>
      </c>
      <c r="BU7" s="125">
        <v>46</v>
      </c>
      <c r="BV7" s="126">
        <f>IFERROR(BU7/BS7,"-")</f>
        <v>0.20175438596491</v>
      </c>
      <c r="BW7" s="127">
        <v>4434000</v>
      </c>
      <c r="BX7" s="128">
        <f>IFERROR(BW7/BS7,"-")</f>
        <v>19447.368421053</v>
      </c>
      <c r="BY7" s="129">
        <v>9</v>
      </c>
      <c r="BZ7" s="129">
        <v>7</v>
      </c>
      <c r="CA7" s="129">
        <v>30</v>
      </c>
      <c r="CB7" s="130">
        <v>59</v>
      </c>
      <c r="CC7" s="131">
        <f>IF(L7=0,"",IF(CB7=0,"",(CB7/L7)))</f>
        <v>0.083806818181818</v>
      </c>
      <c r="CD7" s="132">
        <v>20</v>
      </c>
      <c r="CE7" s="133">
        <f>IFERROR(CD7/CB7,"-")</f>
        <v>0.33898305084746</v>
      </c>
      <c r="CF7" s="134">
        <v>1594000</v>
      </c>
      <c r="CG7" s="135">
        <f>IFERROR(CF7/CB7,"-")</f>
        <v>27016.949152542</v>
      </c>
      <c r="CH7" s="136">
        <v>9</v>
      </c>
      <c r="CI7" s="136">
        <v>2</v>
      </c>
      <c r="CJ7" s="136">
        <v>9</v>
      </c>
      <c r="CK7" s="137">
        <v>123</v>
      </c>
      <c r="CL7" s="138">
        <v>8810005</v>
      </c>
      <c r="CM7" s="138">
        <v>1177000</v>
      </c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30"/>
      <c r="B8" s="84"/>
      <c r="C8" s="84"/>
      <c r="D8" s="85"/>
      <c r="E8" s="86"/>
      <c r="F8" s="87"/>
      <c r="G8" s="87"/>
      <c r="H8" s="177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78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107</v>
      </c>
      <c r="G10" s="40"/>
      <c r="H10" s="179"/>
      <c r="I10" s="41">
        <f>SUM(I6:I9)</f>
        <v>8628</v>
      </c>
      <c r="J10" s="41">
        <f>SUM(J6:J9)</f>
        <v>0</v>
      </c>
      <c r="K10" s="41">
        <f>SUM(K6:K9)</f>
        <v>407775</v>
      </c>
      <c r="L10" s="41">
        <f>SUM(L6:L9)</f>
        <v>3595</v>
      </c>
      <c r="M10" s="42">
        <f>IFERROR(L10/K10,"-")</f>
        <v>0.0088161363497027</v>
      </c>
      <c r="N10" s="76">
        <f>SUM(N6:N9)</f>
        <v>194</v>
      </c>
      <c r="O10" s="76">
        <f>SUM(O6:O9)</f>
        <v>1326</v>
      </c>
      <c r="P10" s="42">
        <f>IFERROR(N10/L10,"-")</f>
        <v>0.053963838664812</v>
      </c>
      <c r="Q10" s="43">
        <f>IFERROR(H10/L10,"-")</f>
        <v>0</v>
      </c>
      <c r="R10" s="44">
        <f>SUM(R6:R9)</f>
        <v>510</v>
      </c>
      <c r="S10" s="42">
        <f>IFERROR(R10/L10,"-")</f>
        <v>0.14186369958275</v>
      </c>
      <c r="T10" s="179">
        <f>SUM(T6:T9)</f>
        <v>30778110</v>
      </c>
      <c r="U10" s="179">
        <f>IFERROR(T10/L10,"-")</f>
        <v>8561.3657858136</v>
      </c>
      <c r="V10" s="179">
        <f>IFERROR(T10/R10,"-")</f>
        <v>60349.235294118</v>
      </c>
      <c r="W10" s="179">
        <f>T10-H10</f>
        <v>30778110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