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<sst xmlns="http://schemas.openxmlformats.org/spreadsheetml/2006/main" uniqueCount="100">
  <si>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</si>
  <si>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</si>
  <si>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</si>
  <si>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</si>
  <si>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</si>
  <si>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</si>
  <si>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</si>
  <si>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</si>
  <si>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</si>
  <si>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</si>
  <si>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</si>
  <si>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</si>
  <si>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</si>
  <si>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</si>
  <si>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</si>
  <si>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</si>
  <si>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</si>
  <si>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</si>
  <si>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</si>
  <si>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</si>
  <si>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</si>
  <si>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</si>
  <si>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</si>
  <si>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</si>
  <si>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11月</t>
  </si>
  <si>
    <t>パートナー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</si>
  <si>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</si>
  <si>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</si>
  <si>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</si>
  <si>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</si>
  <si>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</si>
  <si>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</si>
  <si>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</si>
  <si>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</si>
  <si>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</si>
  <si>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</si>
  <si>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</si>
  <si>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</si>
  <si>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</si>
  <si>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</si>
  <si>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</si>
  <si>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</si>
  <si>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</si>
  <si>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</si>
  <si>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</si>
  <si>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</si>
  <si>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</si>
  <si>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</si>
  <si>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</si>
  <si>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</si>
  <si>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</si>
  <si>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</si>
  <si>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</si>
  <si>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</si>
  <si>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</si>
  <si>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</si>
  <si>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</si>
  <si>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</si>
  <si>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</si>
  <si>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</si>
  <si>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pp1823</t>
  </si>
  <si>
    <t>焼肉飯</t>
  </si>
  <si>
    <t>求む！50歳以上の女性好き男性</t>
  </si>
  <si>
    <t>lp01</t>
  </si>
  <si>
    <t>ニッカン関西</t>
  </si>
  <si>
    <t>全5段</t>
  </si>
  <si>
    <t>11月22日(日)</t>
  </si>
  <si>
    <t>pp1824</t>
  </si>
  <si>
    <t>空電</t>
  </si>
  <si>
    <t>pp1825</t>
  </si>
  <si>
    <t>右女３</t>
  </si>
  <si>
    <t>男性求む</t>
  </si>
  <si>
    <t>デイリースポーツ関西</t>
  </si>
  <si>
    <t>4C終面全5段</t>
  </si>
  <si>
    <t>11月30日(月)</t>
  </si>
  <si>
    <t>pp1826</t>
  </si>
  <si>
    <t>pp1827</t>
  </si>
  <si>
    <t>サンスポ関東</t>
  </si>
  <si>
    <t>1C終面全5段</t>
  </si>
  <si>
    <t>pp1828</t>
  </si>
  <si>
    <t>pp1829</t>
  </si>
  <si>
    <t>記事(赤)</t>
  </si>
  <si>
    <t>146「もし出会系大賞があったら、このサイトが受賞しているでしょう」</t>
  </si>
  <si>
    <t>4C記事枠</t>
  </si>
  <si>
    <t>11月08日(日)</t>
  </si>
  <si>
    <t>pp1830</t>
  </si>
  <si>
    <t>記事(緑)</t>
  </si>
  <si>
    <t>145「これまで10人としか会ってないだと？お前、やな奴だな！」</t>
  </si>
  <si>
    <t>11月14日(土)</t>
  </si>
  <si>
    <t>pp1831</t>
  </si>
  <si>
    <t>記事(ノーマル)</t>
  </si>
  <si>
    <t>144「逆行出会いで熟女と出会い放題！」</t>
  </si>
  <si>
    <t>pp1832</t>
  </si>
  <si>
    <t>記事(青)</t>
  </si>
  <si>
    <t>143「行列のできる恋愛結婚情報サイト」</t>
  </si>
  <si>
    <t>11月28日(土)</t>
  </si>
  <si>
    <t>pp1833</t>
  </si>
  <si>
    <t>(空電共通)</t>
  </si>
  <si>
    <t>共通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</si>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</sst>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11</v>
      </c>
      <c r="D6" s="195">
        <v>500000</v>
      </c>
      <c r="E6" s="81">
        <v>243</v>
      </c>
      <c r="F6" s="81">
        <v>98</v>
      </c>
      <c r="G6" s="81">
        <v>342</v>
      </c>
      <c r="H6" s="91">
        <v>45</v>
      </c>
      <c r="I6" s="92">
        <v>0</v>
      </c>
      <c r="J6" s="145">
        <f>H6+I6</f>
        <v>45</v>
      </c>
      <c r="K6" s="82">
        <f>IFERROR(J6/G6,"-")</f>
        <v>0.13157894736842</v>
      </c>
      <c r="L6" s="81">
        <v>4</v>
      </c>
      <c r="M6" s="81">
        <v>12</v>
      </c>
      <c r="N6" s="82">
        <f>IFERROR(L6/J6,"-")</f>
        <v>0.088888888888889</v>
      </c>
      <c r="O6" s="83">
        <f>IFERROR(D6/J6,"-")</f>
        <v>11111.111111111</v>
      </c>
      <c r="P6" s="84">
        <v>8</v>
      </c>
      <c r="Q6" s="82">
        <f>IFERROR(P6/J6,"-")</f>
        <v>0.17777777777778</v>
      </c>
      <c r="R6" s="200">
        <v>263000</v>
      </c>
      <c r="S6" s="201">
        <f>IFERROR(R6/J6,"-")</f>
        <v>5844.4444444444</v>
      </c>
      <c r="T6" s="201">
        <f>IFERROR(R6/P6,"-")</f>
        <v>32875</v>
      </c>
      <c r="U6" s="195">
        <f>IFERROR(R6-D6,"-")</f>
        <v>-237000</v>
      </c>
      <c r="V6" s="85">
        <f>R6/D6</f>
        <v>0.526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500000</v>
      </c>
      <c r="E9" s="41">
        <f>SUM(E6:E7)</f>
        <v>243</v>
      </c>
      <c r="F9" s="41">
        <f>SUM(F6:F7)</f>
        <v>98</v>
      </c>
      <c r="G9" s="41">
        <f>SUM(G6:G7)</f>
        <v>342</v>
      </c>
      <c r="H9" s="41">
        <f>SUM(H6:H7)</f>
        <v>45</v>
      </c>
      <c r="I9" s="41">
        <f>SUM(I6:I7)</f>
        <v>0</v>
      </c>
      <c r="J9" s="41">
        <f>SUM(J6:J7)</f>
        <v>45</v>
      </c>
      <c r="K9" s="42">
        <f>IFERROR(J9/G9,"-")</f>
        <v>0.13157894736842</v>
      </c>
      <c r="L9" s="78">
        <f>SUM(L6:L7)</f>
        <v>4</v>
      </c>
      <c r="M9" s="78">
        <f>SUM(M6:M7)</f>
        <v>12</v>
      </c>
      <c r="N9" s="42">
        <f>IFERROR(L9/J9,"-")</f>
        <v>0.088888888888889</v>
      </c>
      <c r="O9" s="43">
        <f>IFERROR(D9/J9,"-")</f>
        <v>11111.111111111</v>
      </c>
      <c r="P9" s="44">
        <f>SUM(P6:P7)</f>
        <v>8</v>
      </c>
      <c r="Q9" s="42">
        <f>IFERROR(P9/J9,"-")</f>
        <v>0.17777777777778</v>
      </c>
      <c r="R9" s="45">
        <f>SUM(R6:R7)</f>
        <v>263000</v>
      </c>
      <c r="S9" s="45">
        <f>IFERROR(R9/J9,"-")</f>
        <v>5844.4444444444</v>
      </c>
      <c r="T9" s="45">
        <f>IFERROR(R9/P9,"-")</f>
        <v>32875</v>
      </c>
      <c r="U9" s="46">
        <f>SUM(U6:U7)</f>
        <v>-237000</v>
      </c>
      <c r="V9" s="47">
        <f>IFERROR(R9/D9,"-")</f>
        <v>0.526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0.61538461538462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130000</v>
      </c>
      <c r="K6" s="81">
        <v>17</v>
      </c>
      <c r="L6" s="81">
        <v>0</v>
      </c>
      <c r="M6" s="81">
        <v>60</v>
      </c>
      <c r="N6" s="91">
        <v>8</v>
      </c>
      <c r="O6" s="92">
        <v>0</v>
      </c>
      <c r="P6" s="93">
        <f>N6+O6</f>
        <v>8</v>
      </c>
      <c r="Q6" s="82">
        <f>IFERROR(P6/M6,"-")</f>
        <v>0.13333333333333</v>
      </c>
      <c r="R6" s="81">
        <v>1</v>
      </c>
      <c r="S6" s="81">
        <v>3</v>
      </c>
      <c r="T6" s="82">
        <f>IFERROR(S6/(O6+P6),"-")</f>
        <v>0.375</v>
      </c>
      <c r="U6" s="182">
        <f>IFERROR(J6/SUM(P6:P7),"-")</f>
        <v>8666.6666666667</v>
      </c>
      <c r="V6" s="84">
        <v>2</v>
      </c>
      <c r="W6" s="82">
        <f>IF(P6=0,"-",V6/P6)</f>
        <v>0.25</v>
      </c>
      <c r="X6" s="186">
        <v>80000</v>
      </c>
      <c r="Y6" s="187">
        <f>IFERROR(X6/P6,"-")</f>
        <v>10000</v>
      </c>
      <c r="Z6" s="187">
        <f>IFERROR(X6/V6,"-")</f>
        <v>40000</v>
      </c>
      <c r="AA6" s="188">
        <f>SUM(X6:X7)-SUM(J6:J7)</f>
        <v>-50000</v>
      </c>
      <c r="AB6" s="85">
        <f>SUM(X6:X7)/SUM(J6:J7)</f>
        <v>0.61538461538462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1</v>
      </c>
      <c r="BF6" s="113">
        <f>IF(P6=0,"",IF(BE6=0,"",(BE6/P6)))</f>
        <v>0.125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5</v>
      </c>
      <c r="BO6" s="120">
        <f>IF(P6=0,"",IF(BN6=0,"",(BN6/P6)))</f>
        <v>0.625</v>
      </c>
      <c r="BP6" s="121">
        <v>2</v>
      </c>
      <c r="BQ6" s="122">
        <f>IFERROR(BP6/BN6,"-")</f>
        <v>0.4</v>
      </c>
      <c r="BR6" s="123">
        <v>80000</v>
      </c>
      <c r="BS6" s="124">
        <f>IFERROR(BR6/BN6,"-")</f>
        <v>16000</v>
      </c>
      <c r="BT6" s="125">
        <v>1</v>
      </c>
      <c r="BU6" s="125"/>
      <c r="BV6" s="125">
        <v>1</v>
      </c>
      <c r="BW6" s="126">
        <v>2</v>
      </c>
      <c r="BX6" s="127">
        <f>IF(P6=0,"",IF(BW6=0,"",(BW6/P6)))</f>
        <v>0.25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2</v>
      </c>
      <c r="CP6" s="141">
        <v>80000</v>
      </c>
      <c r="CQ6" s="141">
        <v>77000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43</v>
      </c>
      <c r="L7" s="81">
        <v>21</v>
      </c>
      <c r="M7" s="81">
        <v>21</v>
      </c>
      <c r="N7" s="91">
        <v>7</v>
      </c>
      <c r="O7" s="92">
        <v>0</v>
      </c>
      <c r="P7" s="93">
        <f>N7+O7</f>
        <v>7</v>
      </c>
      <c r="Q7" s="82">
        <f>IFERROR(P7/M7,"-")</f>
        <v>0.33333333333333</v>
      </c>
      <c r="R7" s="81">
        <v>0</v>
      </c>
      <c r="S7" s="81">
        <v>0</v>
      </c>
      <c r="T7" s="82">
        <f>IFERROR(S7/(O7+P7),"-")</f>
        <v>0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>
        <v>3</v>
      </c>
      <c r="BO7" s="120">
        <f>IF(P7=0,"",IF(BN7=0,"",(BN7/P7)))</f>
        <v>0.42857142857143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0.28571428571429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2</v>
      </c>
      <c r="CG7" s="134">
        <f>IF(P7=0,"",IF(CF7=0,"",(CF7/P7)))</f>
        <v>0.28571428571429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 t="s">
        <v>72</v>
      </c>
      <c r="H8" s="90" t="s">
        <v>73</v>
      </c>
      <c r="I8" s="90" t="s">
        <v>74</v>
      </c>
      <c r="J8" s="188">
        <v>120000</v>
      </c>
      <c r="K8" s="81">
        <v>3</v>
      </c>
      <c r="L8" s="81">
        <v>0</v>
      </c>
      <c r="M8" s="81">
        <v>11</v>
      </c>
      <c r="N8" s="91">
        <v>2</v>
      </c>
      <c r="O8" s="92">
        <v>0</v>
      </c>
      <c r="P8" s="93">
        <f>N8+O8</f>
        <v>2</v>
      </c>
      <c r="Q8" s="82">
        <f>IFERROR(P8/M8,"-")</f>
        <v>0.18181818181818</v>
      </c>
      <c r="R8" s="81">
        <v>0</v>
      </c>
      <c r="S8" s="81">
        <v>2</v>
      </c>
      <c r="T8" s="82">
        <f>IFERROR(S8/(O8+P8),"-")</f>
        <v>1</v>
      </c>
      <c r="U8" s="182">
        <f>IFERROR(J8/SUM(P8:P9),"-")</f>
        <v>40000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-120000</v>
      </c>
      <c r="AB8" s="85">
        <f>SUM(X8:X9)/SUM(J8:J9)</f>
        <v>0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>
        <v>1</v>
      </c>
      <c r="BX8" s="127">
        <f>IF(P8=0,"",IF(BW8=0,"",(BW8/P8)))</f>
        <v>0.5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23</v>
      </c>
      <c r="L9" s="81">
        <v>15</v>
      </c>
      <c r="M9" s="81">
        <v>10</v>
      </c>
      <c r="N9" s="91">
        <v>1</v>
      </c>
      <c r="O9" s="92">
        <v>0</v>
      </c>
      <c r="P9" s="93">
        <f>N9+O9</f>
        <v>1</v>
      </c>
      <c r="Q9" s="82">
        <f>IFERROR(P9/M9,"-")</f>
        <v>0.1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1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1.1866666666667</v>
      </c>
      <c r="B10" s="203" t="s">
        <v>76</v>
      </c>
      <c r="C10" s="203"/>
      <c r="D10" s="203" t="s">
        <v>70</v>
      </c>
      <c r="E10" s="203" t="s">
        <v>71</v>
      </c>
      <c r="F10" s="203" t="s">
        <v>63</v>
      </c>
      <c r="G10" s="203" t="s">
        <v>77</v>
      </c>
      <c r="H10" s="90" t="s">
        <v>78</v>
      </c>
      <c r="I10" s="204" t="s">
        <v>66</v>
      </c>
      <c r="J10" s="188">
        <v>150000</v>
      </c>
      <c r="K10" s="81">
        <v>5</v>
      </c>
      <c r="L10" s="81">
        <v>0</v>
      </c>
      <c r="M10" s="81">
        <v>30</v>
      </c>
      <c r="N10" s="91">
        <v>2</v>
      </c>
      <c r="O10" s="92">
        <v>0</v>
      </c>
      <c r="P10" s="93">
        <f>N10+O10</f>
        <v>2</v>
      </c>
      <c r="Q10" s="82">
        <f>IFERROR(P10/M10,"-")</f>
        <v>0.066666666666667</v>
      </c>
      <c r="R10" s="81">
        <v>0</v>
      </c>
      <c r="S10" s="81">
        <v>1</v>
      </c>
      <c r="T10" s="82">
        <f>IFERROR(S10/(O10+P10),"-")</f>
        <v>0.5</v>
      </c>
      <c r="U10" s="182">
        <f>IFERROR(J10/SUM(P10:P11),"-")</f>
        <v>16666.666666667</v>
      </c>
      <c r="V10" s="84">
        <v>1</v>
      </c>
      <c r="W10" s="82">
        <f>IF(P10=0,"-",V10/P10)</f>
        <v>0.5</v>
      </c>
      <c r="X10" s="186">
        <v>5000</v>
      </c>
      <c r="Y10" s="187">
        <f>IFERROR(X10/P10,"-")</f>
        <v>2500</v>
      </c>
      <c r="Z10" s="187">
        <f>IFERROR(X10/V10,"-")</f>
        <v>5000</v>
      </c>
      <c r="AA10" s="188">
        <f>SUM(X10:X11)-SUM(J10:J11)</f>
        <v>28000</v>
      </c>
      <c r="AB10" s="85">
        <f>SUM(X10:X11)/SUM(J10:J11)</f>
        <v>1.1866666666667</v>
      </c>
      <c r="AC10" s="79"/>
      <c r="AD10" s="94">
        <v>1</v>
      </c>
      <c r="AE10" s="95">
        <f>IF(P10=0,"",IF(AD10=0,"",(AD10/P10)))</f>
        <v>0.5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>
        <f>IF(P10=0,"",IF(BN10=0,"",(BN10/P10)))</f>
        <v>0</v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>
        <v>1</v>
      </c>
      <c r="BX10" s="127">
        <f>IF(P10=0,"",IF(BW10=0,"",(BW10/P10)))</f>
        <v>0.5</v>
      </c>
      <c r="BY10" s="128">
        <v>1</v>
      </c>
      <c r="BZ10" s="129">
        <f>IFERROR(BY10/BW10,"-")</f>
        <v>1</v>
      </c>
      <c r="CA10" s="130">
        <v>5000</v>
      </c>
      <c r="CB10" s="131">
        <f>IFERROR(CA10/BW10,"-")</f>
        <v>5000</v>
      </c>
      <c r="CC10" s="132">
        <v>1</v>
      </c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5000</v>
      </c>
      <c r="CQ10" s="141">
        <v>5000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79</v>
      </c>
      <c r="C11" s="203"/>
      <c r="D11" s="203" t="s">
        <v>70</v>
      </c>
      <c r="E11" s="203" t="s">
        <v>71</v>
      </c>
      <c r="F11" s="203" t="s">
        <v>68</v>
      </c>
      <c r="G11" s="203"/>
      <c r="H11" s="90"/>
      <c r="I11" s="90"/>
      <c r="J11" s="188"/>
      <c r="K11" s="81">
        <v>30</v>
      </c>
      <c r="L11" s="81">
        <v>23</v>
      </c>
      <c r="M11" s="81">
        <v>28</v>
      </c>
      <c r="N11" s="91">
        <v>7</v>
      </c>
      <c r="O11" s="92">
        <v>0</v>
      </c>
      <c r="P11" s="93">
        <f>N11+O11</f>
        <v>7</v>
      </c>
      <c r="Q11" s="82">
        <f>IFERROR(P11/M11,"-")</f>
        <v>0.25</v>
      </c>
      <c r="R11" s="81">
        <v>3</v>
      </c>
      <c r="S11" s="81">
        <v>1</v>
      </c>
      <c r="T11" s="82">
        <f>IFERROR(S11/(O11+P11),"-")</f>
        <v>0.14285714285714</v>
      </c>
      <c r="U11" s="182"/>
      <c r="V11" s="84">
        <v>4</v>
      </c>
      <c r="W11" s="82">
        <f>IF(P11=0,"-",V11/P11)</f>
        <v>0.57142857142857</v>
      </c>
      <c r="X11" s="186">
        <v>173000</v>
      </c>
      <c r="Y11" s="187">
        <f>IFERROR(X11/P11,"-")</f>
        <v>24714.285714286</v>
      </c>
      <c r="Z11" s="187">
        <f>IFERROR(X11/V11,"-")</f>
        <v>43250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2</v>
      </c>
      <c r="BF11" s="113">
        <f>IF(P11=0,"",IF(BE11=0,"",(BE11/P11)))</f>
        <v>0.28571428571429</v>
      </c>
      <c r="BG11" s="112">
        <v>1</v>
      </c>
      <c r="BH11" s="114">
        <f>IFERROR(BG11/BE11,"-")</f>
        <v>0.5</v>
      </c>
      <c r="BI11" s="115">
        <v>158000</v>
      </c>
      <c r="BJ11" s="116">
        <f>IFERROR(BI11/BE11,"-")</f>
        <v>79000</v>
      </c>
      <c r="BK11" s="117"/>
      <c r="BL11" s="117"/>
      <c r="BM11" s="117">
        <v>1</v>
      </c>
      <c r="BN11" s="119">
        <v>3</v>
      </c>
      <c r="BO11" s="120">
        <f>IF(P11=0,"",IF(BN11=0,"",(BN11/P11)))</f>
        <v>0.42857142857143</v>
      </c>
      <c r="BP11" s="121">
        <v>3</v>
      </c>
      <c r="BQ11" s="122">
        <f>IFERROR(BP11/BN11,"-")</f>
        <v>1</v>
      </c>
      <c r="BR11" s="123">
        <v>15000</v>
      </c>
      <c r="BS11" s="124">
        <f>IFERROR(BR11/BN11,"-")</f>
        <v>5000</v>
      </c>
      <c r="BT11" s="125">
        <v>1</v>
      </c>
      <c r="BU11" s="125">
        <v>2</v>
      </c>
      <c r="BV11" s="125"/>
      <c r="BW11" s="126">
        <v>2</v>
      </c>
      <c r="BX11" s="127">
        <f>IF(P11=0,"",IF(BW11=0,"",(BW11/P11)))</f>
        <v>0.28571428571429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4</v>
      </c>
      <c r="CP11" s="141">
        <v>173000</v>
      </c>
      <c r="CQ11" s="141">
        <v>158000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>
        <f>AB12</f>
        <v>0.05</v>
      </c>
      <c r="B12" s="203" t="s">
        <v>80</v>
      </c>
      <c r="C12" s="203"/>
      <c r="D12" s="203" t="s">
        <v>81</v>
      </c>
      <c r="E12" s="203" t="s">
        <v>82</v>
      </c>
      <c r="F12" s="203" t="s">
        <v>63</v>
      </c>
      <c r="G12" s="203" t="s">
        <v>72</v>
      </c>
      <c r="H12" s="90" t="s">
        <v>83</v>
      </c>
      <c r="I12" s="204" t="s">
        <v>84</v>
      </c>
      <c r="J12" s="188">
        <v>100000</v>
      </c>
      <c r="K12" s="81">
        <v>14</v>
      </c>
      <c r="L12" s="81">
        <v>0</v>
      </c>
      <c r="M12" s="81">
        <v>58</v>
      </c>
      <c r="N12" s="91">
        <v>6</v>
      </c>
      <c r="O12" s="92">
        <v>0</v>
      </c>
      <c r="P12" s="93">
        <f>N12+O12</f>
        <v>6</v>
      </c>
      <c r="Q12" s="82">
        <f>IFERROR(P12/M12,"-")</f>
        <v>0.10344827586207</v>
      </c>
      <c r="R12" s="81">
        <v>0</v>
      </c>
      <c r="S12" s="81">
        <v>2</v>
      </c>
      <c r="T12" s="82">
        <f>IFERROR(S12/(O12+P12),"-")</f>
        <v>0.33333333333333</v>
      </c>
      <c r="U12" s="182">
        <f>IFERROR(J12/SUM(P12:P16),"-")</f>
        <v>5555.5555555556</v>
      </c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>
        <f>SUM(X12:X16)-SUM(J12:J16)</f>
        <v>-95000</v>
      </c>
      <c r="AB12" s="85">
        <f>SUM(X12:X16)/SUM(J12:J16)</f>
        <v>0.05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2</v>
      </c>
      <c r="BF12" s="113">
        <f>IF(P12=0,"",IF(BE12=0,"",(BE12/P12)))</f>
        <v>0.33333333333333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3</v>
      </c>
      <c r="BO12" s="120">
        <f>IF(P12=0,"",IF(BN12=0,"",(BN12/P12)))</f>
        <v>0.5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1</v>
      </c>
      <c r="BX12" s="127">
        <f>IF(P12=0,"",IF(BW12=0,"",(BW12/P12)))</f>
        <v>0.16666666666667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86</v>
      </c>
      <c r="E13" s="203" t="s">
        <v>87</v>
      </c>
      <c r="F13" s="203" t="s">
        <v>63</v>
      </c>
      <c r="G13" s="203" t="s">
        <v>72</v>
      </c>
      <c r="H13" s="90" t="s">
        <v>83</v>
      </c>
      <c r="I13" s="205" t="s">
        <v>88</v>
      </c>
      <c r="J13" s="188"/>
      <c r="K13" s="81">
        <v>6</v>
      </c>
      <c r="L13" s="81">
        <v>0</v>
      </c>
      <c r="M13" s="81">
        <v>37</v>
      </c>
      <c r="N13" s="91">
        <v>1</v>
      </c>
      <c r="O13" s="92">
        <v>0</v>
      </c>
      <c r="P13" s="93">
        <f>N13+O13</f>
        <v>1</v>
      </c>
      <c r="Q13" s="82">
        <f>IFERROR(P13/M13,"-")</f>
        <v>0.027027027027027</v>
      </c>
      <c r="R13" s="81">
        <v>0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1</v>
      </c>
      <c r="BX13" s="127">
        <f>IF(P13=0,"",IF(BW13=0,"",(BW13/P13)))</f>
        <v>1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89</v>
      </c>
      <c r="C14" s="203"/>
      <c r="D14" s="203" t="s">
        <v>90</v>
      </c>
      <c r="E14" s="203" t="s">
        <v>91</v>
      </c>
      <c r="F14" s="203" t="s">
        <v>63</v>
      </c>
      <c r="G14" s="203" t="s">
        <v>72</v>
      </c>
      <c r="H14" s="90" t="s">
        <v>83</v>
      </c>
      <c r="I14" s="204" t="s">
        <v>66</v>
      </c>
      <c r="J14" s="188"/>
      <c r="K14" s="81">
        <v>6</v>
      </c>
      <c r="L14" s="81">
        <v>0</v>
      </c>
      <c r="M14" s="81">
        <v>28</v>
      </c>
      <c r="N14" s="91">
        <v>3</v>
      </c>
      <c r="O14" s="92">
        <v>0</v>
      </c>
      <c r="P14" s="93">
        <f>N14+O14</f>
        <v>3</v>
      </c>
      <c r="Q14" s="82">
        <f>IFERROR(P14/M14,"-")</f>
        <v>0.10714285714286</v>
      </c>
      <c r="R14" s="81">
        <v>0</v>
      </c>
      <c r="S14" s="81">
        <v>2</v>
      </c>
      <c r="T14" s="82">
        <f>IFERROR(S14/(O14+P14),"-")</f>
        <v>0.66666666666667</v>
      </c>
      <c r="U14" s="182"/>
      <c r="V14" s="84">
        <v>1</v>
      </c>
      <c r="W14" s="82">
        <f>IF(P14=0,"-",V14/P14)</f>
        <v>0.33333333333333</v>
      </c>
      <c r="X14" s="186">
        <v>5000</v>
      </c>
      <c r="Y14" s="187">
        <f>IFERROR(X14/P14,"-")</f>
        <v>1666.6666666667</v>
      </c>
      <c r="Z14" s="187">
        <f>IFERROR(X14/V14,"-")</f>
        <v>5000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1</v>
      </c>
      <c r="AW14" s="107">
        <f>IF(P14=0,"",IF(AV14=0,"",(AV14/P14)))</f>
        <v>0.33333333333333</v>
      </c>
      <c r="AX14" s="106">
        <v>1</v>
      </c>
      <c r="AY14" s="108">
        <f>IFERROR(AX14/AV14,"-")</f>
        <v>1</v>
      </c>
      <c r="AZ14" s="109">
        <v>5000</v>
      </c>
      <c r="BA14" s="110">
        <f>IFERROR(AZ14/AV14,"-")</f>
        <v>5000</v>
      </c>
      <c r="BB14" s="111">
        <v>1</v>
      </c>
      <c r="BC14" s="111"/>
      <c r="BD14" s="111"/>
      <c r="BE14" s="112">
        <v>1</v>
      </c>
      <c r="BF14" s="113">
        <f>IF(P14=0,"",IF(BE14=0,"",(BE14/P14)))</f>
        <v>0.33333333333333</v>
      </c>
      <c r="BG14" s="112"/>
      <c r="BH14" s="114">
        <f>IFERROR(BG14/BE14,"-")</f>
        <v>0</v>
      </c>
      <c r="BI14" s="115"/>
      <c r="BJ14" s="116">
        <f>IFERROR(BI14/BE14,"-")</f>
        <v>0</v>
      </c>
      <c r="BK14" s="117"/>
      <c r="BL14" s="117"/>
      <c r="BM14" s="117"/>
      <c r="BN14" s="119">
        <v>1</v>
      </c>
      <c r="BO14" s="120">
        <f>IF(P14=0,"",IF(BN14=0,"",(BN14/P14)))</f>
        <v>0.33333333333333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5000</v>
      </c>
      <c r="CQ14" s="141">
        <v>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92</v>
      </c>
      <c r="C15" s="203"/>
      <c r="D15" s="203" t="s">
        <v>93</v>
      </c>
      <c r="E15" s="203" t="s">
        <v>94</v>
      </c>
      <c r="F15" s="203" t="s">
        <v>63</v>
      </c>
      <c r="G15" s="203" t="s">
        <v>72</v>
      </c>
      <c r="H15" s="90" t="s">
        <v>83</v>
      </c>
      <c r="I15" s="205" t="s">
        <v>95</v>
      </c>
      <c r="J15" s="188"/>
      <c r="K15" s="81">
        <v>7</v>
      </c>
      <c r="L15" s="81">
        <v>0</v>
      </c>
      <c r="M15" s="81">
        <v>39</v>
      </c>
      <c r="N15" s="91">
        <v>2</v>
      </c>
      <c r="O15" s="92">
        <v>0</v>
      </c>
      <c r="P15" s="93">
        <f>N15+O15</f>
        <v>2</v>
      </c>
      <c r="Q15" s="82">
        <f>IFERROR(P15/M15,"-")</f>
        <v>0.051282051282051</v>
      </c>
      <c r="R15" s="81">
        <v>0</v>
      </c>
      <c r="S15" s="81">
        <v>1</v>
      </c>
      <c r="T15" s="82">
        <f>IFERROR(S15/(O15+P15),"-")</f>
        <v>0.5</v>
      </c>
      <c r="U15" s="182"/>
      <c r="V15" s="84">
        <v>0</v>
      </c>
      <c r="W15" s="82">
        <f>IF(P15=0,"-",V15/P15)</f>
        <v>0</v>
      </c>
      <c r="X15" s="186">
        <v>0</v>
      </c>
      <c r="Y15" s="187">
        <f>IFERROR(X15/P15,"-")</f>
        <v>0</v>
      </c>
      <c r="Z15" s="187" t="str">
        <f>IFERROR(X15/V15,"-")</f>
        <v>-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0.5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1</v>
      </c>
      <c r="BO15" s="120">
        <f>IF(P15=0,"",IF(BN15=0,"",(BN15/P15)))</f>
        <v>0.5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96</v>
      </c>
      <c r="C16" s="203"/>
      <c r="D16" s="203" t="s">
        <v>97</v>
      </c>
      <c r="E16" s="203" t="s">
        <v>97</v>
      </c>
      <c r="F16" s="203" t="s">
        <v>68</v>
      </c>
      <c r="G16" s="203" t="s">
        <v>98</v>
      </c>
      <c r="H16" s="90"/>
      <c r="I16" s="90"/>
      <c r="J16" s="188"/>
      <c r="K16" s="81">
        <v>89</v>
      </c>
      <c r="L16" s="81">
        <v>39</v>
      </c>
      <c r="M16" s="81">
        <v>20</v>
      </c>
      <c r="N16" s="91">
        <v>6</v>
      </c>
      <c r="O16" s="92">
        <v>0</v>
      </c>
      <c r="P16" s="93">
        <f>N16+O16</f>
        <v>6</v>
      </c>
      <c r="Q16" s="82">
        <f>IFERROR(P16/M16,"-")</f>
        <v>0.3</v>
      </c>
      <c r="R16" s="81">
        <v>0</v>
      </c>
      <c r="S16" s="81">
        <v>0</v>
      </c>
      <c r="T16" s="82">
        <f>IFERROR(S16/(O16+P16),"-")</f>
        <v>0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0.16666666666667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3</v>
      </c>
      <c r="BO16" s="120">
        <f>IF(P16=0,"",IF(BN16=0,"",(BN16/P16)))</f>
        <v>0.5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2</v>
      </c>
      <c r="BX16" s="127">
        <f>IF(P16=0,"",IF(BW16=0,"",(BW16/P16)))</f>
        <v>0.33333333333333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30"/>
      <c r="B17" s="87"/>
      <c r="C17" s="88"/>
      <c r="D17" s="88"/>
      <c r="E17" s="88"/>
      <c r="F17" s="89"/>
      <c r="G17" s="90"/>
      <c r="H17" s="90"/>
      <c r="I17" s="90"/>
      <c r="J17" s="192"/>
      <c r="K17" s="34"/>
      <c r="L17" s="34"/>
      <c r="M17" s="31"/>
      <c r="N17" s="23"/>
      <c r="O17" s="23"/>
      <c r="P17" s="23"/>
      <c r="Q17" s="33"/>
      <c r="R17" s="32"/>
      <c r="S17" s="23"/>
      <c r="T17" s="32"/>
      <c r="U17" s="183"/>
      <c r="V17" s="25"/>
      <c r="W17" s="25"/>
      <c r="X17" s="189"/>
      <c r="Y17" s="189"/>
      <c r="Z17" s="189"/>
      <c r="AA17" s="189"/>
      <c r="AB17" s="33"/>
      <c r="AC17" s="59"/>
      <c r="AD17" s="63"/>
      <c r="AE17" s="64"/>
      <c r="AF17" s="63"/>
      <c r="AG17" s="67"/>
      <c r="AH17" s="68"/>
      <c r="AI17" s="69"/>
      <c r="AJ17" s="70"/>
      <c r="AK17" s="70"/>
      <c r="AL17" s="70"/>
      <c r="AM17" s="63"/>
      <c r="AN17" s="64"/>
      <c r="AO17" s="63"/>
      <c r="AP17" s="67"/>
      <c r="AQ17" s="68"/>
      <c r="AR17" s="69"/>
      <c r="AS17" s="70"/>
      <c r="AT17" s="70"/>
      <c r="AU17" s="70"/>
      <c r="AV17" s="63"/>
      <c r="AW17" s="64"/>
      <c r="AX17" s="63"/>
      <c r="AY17" s="67"/>
      <c r="AZ17" s="68"/>
      <c r="BA17" s="69"/>
      <c r="BB17" s="70"/>
      <c r="BC17" s="70"/>
      <c r="BD17" s="70"/>
      <c r="BE17" s="63"/>
      <c r="BF17" s="64"/>
      <c r="BG17" s="63"/>
      <c r="BH17" s="67"/>
      <c r="BI17" s="68"/>
      <c r="BJ17" s="69"/>
      <c r="BK17" s="70"/>
      <c r="BL17" s="70"/>
      <c r="BM17" s="70"/>
      <c r="BN17" s="65"/>
      <c r="BO17" s="66"/>
      <c r="BP17" s="63"/>
      <c r="BQ17" s="67"/>
      <c r="BR17" s="68"/>
      <c r="BS17" s="69"/>
      <c r="BT17" s="70"/>
      <c r="BU17" s="70"/>
      <c r="BV17" s="70"/>
      <c r="BW17" s="65"/>
      <c r="BX17" s="66"/>
      <c r="BY17" s="63"/>
      <c r="BZ17" s="67"/>
      <c r="CA17" s="68"/>
      <c r="CB17" s="69"/>
      <c r="CC17" s="70"/>
      <c r="CD17" s="70"/>
      <c r="CE17" s="70"/>
      <c r="CF17" s="65"/>
      <c r="CG17" s="66"/>
      <c r="CH17" s="63"/>
      <c r="CI17" s="67"/>
      <c r="CJ17" s="68"/>
      <c r="CK17" s="69"/>
      <c r="CL17" s="70"/>
      <c r="CM17" s="70"/>
      <c r="CN17" s="70"/>
      <c r="CO17" s="71"/>
      <c r="CP17" s="68"/>
      <c r="CQ17" s="68"/>
      <c r="CR17" s="68"/>
      <c r="CS17" s="72"/>
    </row>
    <row r="18" spans="1:98">
      <c r="A18" s="30"/>
      <c r="B18" s="37"/>
      <c r="C18" s="21"/>
      <c r="D18" s="21"/>
      <c r="E18" s="21"/>
      <c r="F18" s="22"/>
      <c r="G18" s="36"/>
      <c r="H18" s="36"/>
      <c r="I18" s="75"/>
      <c r="J18" s="193"/>
      <c r="K18" s="34"/>
      <c r="L18" s="34"/>
      <c r="M18" s="31"/>
      <c r="N18" s="23"/>
      <c r="O18" s="23"/>
      <c r="P18" s="23"/>
      <c r="Q18" s="33"/>
      <c r="R18" s="32"/>
      <c r="S18" s="23"/>
      <c r="T18" s="32"/>
      <c r="U18" s="183"/>
      <c r="V18" s="25"/>
      <c r="W18" s="25"/>
      <c r="X18" s="189"/>
      <c r="Y18" s="189"/>
      <c r="Z18" s="189"/>
      <c r="AA18" s="189"/>
      <c r="AB18" s="33"/>
      <c r="AC18" s="61"/>
      <c r="AD18" s="63"/>
      <c r="AE18" s="64"/>
      <c r="AF18" s="63"/>
      <c r="AG18" s="67"/>
      <c r="AH18" s="68"/>
      <c r="AI18" s="69"/>
      <c r="AJ18" s="70"/>
      <c r="AK18" s="70"/>
      <c r="AL18" s="70"/>
      <c r="AM18" s="63"/>
      <c r="AN18" s="64"/>
      <c r="AO18" s="63"/>
      <c r="AP18" s="67"/>
      <c r="AQ18" s="68"/>
      <c r="AR18" s="69"/>
      <c r="AS18" s="70"/>
      <c r="AT18" s="70"/>
      <c r="AU18" s="70"/>
      <c r="AV18" s="63"/>
      <c r="AW18" s="64"/>
      <c r="AX18" s="63"/>
      <c r="AY18" s="67"/>
      <c r="AZ18" s="68"/>
      <c r="BA18" s="69"/>
      <c r="BB18" s="70"/>
      <c r="BC18" s="70"/>
      <c r="BD18" s="70"/>
      <c r="BE18" s="63"/>
      <c r="BF18" s="64"/>
      <c r="BG18" s="63"/>
      <c r="BH18" s="67"/>
      <c r="BI18" s="68"/>
      <c r="BJ18" s="69"/>
      <c r="BK18" s="70"/>
      <c r="BL18" s="70"/>
      <c r="BM18" s="70"/>
      <c r="BN18" s="65"/>
      <c r="BO18" s="66"/>
      <c r="BP18" s="63"/>
      <c r="BQ18" s="67"/>
      <c r="BR18" s="68"/>
      <c r="BS18" s="69"/>
      <c r="BT18" s="70"/>
      <c r="BU18" s="70"/>
      <c r="BV18" s="70"/>
      <c r="BW18" s="65"/>
      <c r="BX18" s="66"/>
      <c r="BY18" s="63"/>
      <c r="BZ18" s="67"/>
      <c r="CA18" s="68"/>
      <c r="CB18" s="69"/>
      <c r="CC18" s="70"/>
      <c r="CD18" s="70"/>
      <c r="CE18" s="70"/>
      <c r="CF18" s="65"/>
      <c r="CG18" s="66"/>
      <c r="CH18" s="63"/>
      <c r="CI18" s="67"/>
      <c r="CJ18" s="68"/>
      <c r="CK18" s="69"/>
      <c r="CL18" s="70"/>
      <c r="CM18" s="70"/>
      <c r="CN18" s="70"/>
      <c r="CO18" s="71"/>
      <c r="CP18" s="68"/>
      <c r="CQ18" s="68"/>
      <c r="CR18" s="68"/>
      <c r="CS18" s="72"/>
    </row>
    <row r="19" spans="1:98">
      <c r="A19" s="19">
        <f>AB19</f>
        <v>0.526</v>
      </c>
      <c r="B19" s="39"/>
      <c r="C19" s="39"/>
      <c r="D19" s="39"/>
      <c r="E19" s="39"/>
      <c r="F19" s="39"/>
      <c r="G19" s="40" t="s">
        <v>99</v>
      </c>
      <c r="H19" s="40"/>
      <c r="I19" s="40"/>
      <c r="J19" s="190">
        <f>SUM(J6:J18)</f>
        <v>500000</v>
      </c>
      <c r="K19" s="41">
        <f>SUM(K6:K18)</f>
        <v>243</v>
      </c>
      <c r="L19" s="41">
        <f>SUM(L6:L18)</f>
        <v>98</v>
      </c>
      <c r="M19" s="41">
        <f>SUM(M6:M18)</f>
        <v>342</v>
      </c>
      <c r="N19" s="41">
        <f>SUM(N6:N18)</f>
        <v>45</v>
      </c>
      <c r="O19" s="41">
        <f>SUM(O6:O18)</f>
        <v>0</v>
      </c>
      <c r="P19" s="41">
        <f>SUM(P6:P18)</f>
        <v>45</v>
      </c>
      <c r="Q19" s="42">
        <f>IFERROR(P19/M19,"-")</f>
        <v>0.13157894736842</v>
      </c>
      <c r="R19" s="78">
        <f>SUM(R6:R18)</f>
        <v>4</v>
      </c>
      <c r="S19" s="78">
        <f>SUM(S6:S18)</f>
        <v>12</v>
      </c>
      <c r="T19" s="42">
        <f>IFERROR(R19/P19,"-")</f>
        <v>0.088888888888889</v>
      </c>
      <c r="U19" s="184">
        <f>IFERROR(J19/P19,"-")</f>
        <v>11111.111111111</v>
      </c>
      <c r="V19" s="44">
        <f>SUM(V6:V18)</f>
        <v>8</v>
      </c>
      <c r="W19" s="42">
        <f>IFERROR(V19/P19,"-")</f>
        <v>0.17777777777778</v>
      </c>
      <c r="X19" s="190">
        <f>SUM(X6:X18)</f>
        <v>263000</v>
      </c>
      <c r="Y19" s="190">
        <f>IFERROR(X19/P19,"-")</f>
        <v>5844.4444444444</v>
      </c>
      <c r="Z19" s="190">
        <f>IFERROR(X19/V19,"-")</f>
        <v>32875</v>
      </c>
      <c r="AA19" s="190">
        <f>X19-J19</f>
        <v>-237000</v>
      </c>
      <c r="AB19" s="47">
        <f>X19/J19</f>
        <v>0.526</v>
      </c>
      <c r="AC19" s="60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  <c r="CS1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6"/>
    <mergeCell ref="J12:J16"/>
    <mergeCell ref="U12:U16"/>
    <mergeCell ref="AA12:AA16"/>
    <mergeCell ref="AB12:AB1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