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<sst xmlns="http://schemas.openxmlformats.org/spreadsheetml/2006/main" uniqueCount="109">
  <si>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</si>
  <si>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</si>
  <si>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</si>
  <si>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</si>
  <si>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</si>
  <si>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</si>
  <si>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</si>
  <si>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</si>
  <si>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</si>
  <si>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</si>
  <si>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</si>
  <si>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</si>
  <si>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</si>
  <si>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</si>
  <si>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</si>
  <si>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</si>
  <si>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</si>
  <si>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</si>
  <si>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</si>
  <si>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</si>
  <si>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</si>
  <si>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</si>
  <si>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</si>
  <si>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</si>
  <si>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リスティング</t>
  </si>
  <si>
    <t>11月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</si>
  <si>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</si>
  <si>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</si>
  <si>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</si>
  <si>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</si>
  <si>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</si>
  <si>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</si>
  <si>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</si>
  <si>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</si>
  <si>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</si>
  <si>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</si>
  <si>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</si>
  <si>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</si>
  <si>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</si>
  <si>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</si>
  <si>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</si>
  <si>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</si>
  <si>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</si>
  <si>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</si>
  <si>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</si>
  <si>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</si>
  <si>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</si>
  <si>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</si>
  <si>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</si>
  <si>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</si>
  <si>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</si>
  <si>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</si>
  <si>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</si>
  <si>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</si>
  <si>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</si>
  <si>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</si>
  <si>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</si>
  <si>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</si>
  <si>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</si>
  <si>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</si>
  <si>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</si>
  <si>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pp1823</t>
  </si>
  <si>
    <t>焼肉飯</t>
  </si>
  <si>
    <t>求む！50歳以上の女性好き男性</t>
  </si>
  <si>
    <t>lp01</t>
  </si>
  <si>
    <t>ニッカン関西</t>
  </si>
  <si>
    <t>全5段</t>
  </si>
  <si>
    <t>11月22日(日)</t>
  </si>
  <si>
    <t>pp1824</t>
  </si>
  <si>
    <t>空電</t>
  </si>
  <si>
    <t>pp1825</t>
  </si>
  <si>
    <t>右女３</t>
  </si>
  <si>
    <t>男性求む</t>
  </si>
  <si>
    <t>デイリースポーツ関西</t>
  </si>
  <si>
    <t>4C終面全5段</t>
  </si>
  <si>
    <t>11月30日(月)</t>
  </si>
  <si>
    <t>pp1826</t>
  </si>
  <si>
    <t>pp1827</t>
  </si>
  <si>
    <t>サンスポ関東</t>
  </si>
  <si>
    <t>1C終面全5段</t>
  </si>
  <si>
    <t>pp1828</t>
  </si>
  <si>
    <t>pp1829</t>
  </si>
  <si>
    <t>記事(赤)</t>
  </si>
  <si>
    <t>146「もし出会系大賞があったら、このサイトが受賞しているでしょう」</t>
  </si>
  <si>
    <t>4C記事枠</t>
  </si>
  <si>
    <t>11月08日(日)</t>
  </si>
  <si>
    <t>pp1830</t>
  </si>
  <si>
    <t>記事(緑)</t>
  </si>
  <si>
    <t>145「これまで10人としか会ってないだと？お前、やな奴だな！」</t>
  </si>
  <si>
    <t>11月14日(土)</t>
  </si>
  <si>
    <t>pp1831</t>
  </si>
  <si>
    <t>記事(ノーマル)</t>
  </si>
  <si>
    <t>144「逆行出会いで熟女と出会い放題！」</t>
  </si>
  <si>
    <t>pp1832</t>
  </si>
  <si>
    <t>記事(青)</t>
  </si>
  <si>
    <t>143「行列のできる恋愛結婚情報サイト」</t>
  </si>
  <si>
    <t>11月28日(土)</t>
  </si>
  <si>
    <t>pp1833</t>
  </si>
  <si>
    <t>(空電共通)</t>
  </si>
  <si>
    <t>共通</t>
  </si>
  <si>
    <t>新聞 TOTAL</t>
  </si>
  <si>
    <t>●リスティング 広告</t>
  </si>
  <si>
    <t>UA</t>
  </si>
  <si>
    <t>ydi</t>
  </si>
  <si>
    <t>YDN（インフィード）</t>
  </si>
  <si>
    <t>11/1～11/30</t>
  </si>
  <si>
    <t>ydt</t>
  </si>
  <si>
    <t>YDN（ターゲティング）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</si>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</sst>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9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11</v>
      </c>
      <c r="D6" s="329">
        <v>600000</v>
      </c>
      <c r="E6" s="79">
        <v>243</v>
      </c>
      <c r="F6" s="79">
        <v>98</v>
      </c>
      <c r="G6" s="79">
        <v>342</v>
      </c>
      <c r="H6" s="89">
        <v>45</v>
      </c>
      <c r="I6" s="90">
        <v>0</v>
      </c>
      <c r="J6" s="143">
        <f>H6+I6</f>
        <v>45</v>
      </c>
      <c r="K6" s="80">
        <f>IFERROR(J6/G6,"-")</f>
        <v>0.13157894736842</v>
      </c>
      <c r="L6" s="79">
        <v>4</v>
      </c>
      <c r="M6" s="79">
        <v>12</v>
      </c>
      <c r="N6" s="80">
        <f>IFERROR(L6/J6,"-")</f>
        <v>0.088888888888889</v>
      </c>
      <c r="O6" s="81">
        <f>IFERROR(D6/J6,"-")</f>
        <v>13333.333333333</v>
      </c>
      <c r="P6" s="82">
        <v>8</v>
      </c>
      <c r="Q6" s="80">
        <f>IFERROR(P6/J6,"-")</f>
        <v>0.17777777777778</v>
      </c>
      <c r="R6" s="334">
        <v>263000</v>
      </c>
      <c r="S6" s="335">
        <f>IFERROR(R6/J6,"-")</f>
        <v>5844.4444444444</v>
      </c>
      <c r="T6" s="335">
        <f>IFERROR(R6/P6,"-")</f>
        <v>32875</v>
      </c>
      <c r="U6" s="329">
        <f>IFERROR(R6-D6,"-")</f>
        <v>-337000</v>
      </c>
      <c r="V6" s="83">
        <f>R6/D6</f>
        <v>0.43833333333333</v>
      </c>
      <c r="W6" s="77"/>
      <c r="X6" s="142"/>
    </row>
    <row r="7" spans="1:24">
      <c r="A7" s="78"/>
      <c r="B7" s="84" t="s">
        <v>24</v>
      </c>
      <c r="C7" s="84">
        <v>2</v>
      </c>
      <c r="D7" s="329">
        <v>1999916</v>
      </c>
      <c r="E7" s="79">
        <v>1855</v>
      </c>
      <c r="F7" s="79">
        <v>0</v>
      </c>
      <c r="G7" s="79">
        <v>98287</v>
      </c>
      <c r="H7" s="89">
        <v>757</v>
      </c>
      <c r="I7" s="90">
        <v>6</v>
      </c>
      <c r="J7" s="143">
        <f>H7+I7</f>
        <v>763</v>
      </c>
      <c r="K7" s="80">
        <f>IFERROR(J7/G7,"-")</f>
        <v>0.0077629798447404</v>
      </c>
      <c r="L7" s="79">
        <v>44</v>
      </c>
      <c r="M7" s="79">
        <v>297</v>
      </c>
      <c r="N7" s="80">
        <f>IFERROR(L7/J7,"-")</f>
        <v>0.057667103538663</v>
      </c>
      <c r="O7" s="81">
        <f>IFERROR(D7/J7,"-")</f>
        <v>2621.121887287</v>
      </c>
      <c r="P7" s="82">
        <v>112</v>
      </c>
      <c r="Q7" s="80">
        <f>IFERROR(P7/J7,"-")</f>
        <v>0.14678899082569</v>
      </c>
      <c r="R7" s="334">
        <v>9724000</v>
      </c>
      <c r="S7" s="335">
        <f>IFERROR(R7/J7,"-")</f>
        <v>12744.429882045</v>
      </c>
      <c r="T7" s="335">
        <f>IFERROR(R7/P7,"-")</f>
        <v>86821.428571429</v>
      </c>
      <c r="U7" s="329">
        <f>IFERROR(R7-D7,"-")</f>
        <v>7724084</v>
      </c>
      <c r="V7" s="83">
        <f>R7/D7</f>
        <v>4.8622042125769</v>
      </c>
      <c r="W7" s="77"/>
      <c r="X7" s="142"/>
    </row>
    <row r="8" spans="1:24">
      <c r="A8" s="30"/>
      <c r="B8" s="85"/>
      <c r="C8" s="85"/>
      <c r="D8" s="330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336"/>
      <c r="S8" s="336"/>
      <c r="T8" s="336"/>
      <c r="U8" s="336"/>
      <c r="V8" s="33"/>
      <c r="W8" s="59"/>
      <c r="X8" s="142"/>
    </row>
    <row r="9" spans="1:24">
      <c r="A9" s="30"/>
      <c r="B9" s="37"/>
      <c r="C9" s="37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6"/>
      <c r="S9" s="336"/>
      <c r="T9" s="336"/>
      <c r="U9" s="336"/>
      <c r="V9" s="33"/>
      <c r="W9" s="59"/>
      <c r="X9" s="142"/>
    </row>
    <row r="10" spans="1:24">
      <c r="A10" s="19"/>
      <c r="B10" s="41"/>
      <c r="C10" s="41"/>
      <c r="D10" s="332">
        <f>SUM(D6:D8)</f>
        <v>2599916</v>
      </c>
      <c r="E10" s="41">
        <f>SUM(E6:E8)</f>
        <v>2098</v>
      </c>
      <c r="F10" s="41">
        <f>SUM(F6:F8)</f>
        <v>98</v>
      </c>
      <c r="G10" s="41">
        <f>SUM(G6:G8)</f>
        <v>98629</v>
      </c>
      <c r="H10" s="41">
        <f>SUM(H6:H8)</f>
        <v>802</v>
      </c>
      <c r="I10" s="41">
        <f>SUM(I6:I8)</f>
        <v>6</v>
      </c>
      <c r="J10" s="41">
        <f>SUM(J6:J8)</f>
        <v>808</v>
      </c>
      <c r="K10" s="42">
        <f>IFERROR(J10/G10,"-")</f>
        <v>0.0081923166614282</v>
      </c>
      <c r="L10" s="76">
        <f>SUM(L6:L8)</f>
        <v>48</v>
      </c>
      <c r="M10" s="76">
        <f>SUM(M6:M8)</f>
        <v>309</v>
      </c>
      <c r="N10" s="42">
        <f>IFERROR(L10/J10,"-")</f>
        <v>0.059405940594059</v>
      </c>
      <c r="O10" s="43">
        <f>IFERROR(D10/J10,"-")</f>
        <v>3217.7178217822</v>
      </c>
      <c r="P10" s="44">
        <f>SUM(P6:P8)</f>
        <v>120</v>
      </c>
      <c r="Q10" s="42">
        <f>IFERROR(P10/J10,"-")</f>
        <v>0.14851485148515</v>
      </c>
      <c r="R10" s="332">
        <f>SUM(R6:R8)</f>
        <v>9987000</v>
      </c>
      <c r="S10" s="332">
        <f>IFERROR(R10/J10,"-")</f>
        <v>12360.148514851</v>
      </c>
      <c r="T10" s="332">
        <f>IFERROR(P10/P10,"-")</f>
        <v>1</v>
      </c>
      <c r="U10" s="332">
        <f>SUM(U6:U8)</f>
        <v>7387084</v>
      </c>
      <c r="V10" s="45">
        <f>IFERROR(R10/D10,"-")</f>
        <v>3.8412779489799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9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29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30</v>
      </c>
      <c r="CP2" s="272" t="s">
        <v>31</v>
      </c>
      <c r="CQ2" s="260" t="s">
        <v>32</v>
      </c>
      <c r="CR2" s="261"/>
      <c r="CS2" s="262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34</v>
      </c>
      <c r="AE3" s="264"/>
      <c r="AF3" s="264"/>
      <c r="AG3" s="264"/>
      <c r="AH3" s="264"/>
      <c r="AI3" s="264"/>
      <c r="AJ3" s="264"/>
      <c r="AK3" s="264"/>
      <c r="AL3" s="264"/>
      <c r="AM3" s="275" t="s">
        <v>35</v>
      </c>
      <c r="AN3" s="276"/>
      <c r="AO3" s="276"/>
      <c r="AP3" s="276"/>
      <c r="AQ3" s="276"/>
      <c r="AR3" s="276"/>
      <c r="AS3" s="276"/>
      <c r="AT3" s="276"/>
      <c r="AU3" s="277"/>
      <c r="AV3" s="278" t="s">
        <v>36</v>
      </c>
      <c r="AW3" s="279"/>
      <c r="AX3" s="279"/>
      <c r="AY3" s="279"/>
      <c r="AZ3" s="279"/>
      <c r="BA3" s="279"/>
      <c r="BB3" s="279"/>
      <c r="BC3" s="279"/>
      <c r="BD3" s="280"/>
      <c r="BE3" s="281" t="s">
        <v>37</v>
      </c>
      <c r="BF3" s="282"/>
      <c r="BG3" s="282"/>
      <c r="BH3" s="282"/>
      <c r="BI3" s="282"/>
      <c r="BJ3" s="282"/>
      <c r="BK3" s="282"/>
      <c r="BL3" s="282"/>
      <c r="BM3" s="283"/>
      <c r="BN3" s="284" t="s">
        <v>38</v>
      </c>
      <c r="BO3" s="285"/>
      <c r="BP3" s="285"/>
      <c r="BQ3" s="285"/>
      <c r="BR3" s="285"/>
      <c r="BS3" s="285"/>
      <c r="BT3" s="285"/>
      <c r="BU3" s="285"/>
      <c r="BV3" s="286"/>
      <c r="BW3" s="287" t="s">
        <v>39</v>
      </c>
      <c r="BX3" s="288"/>
      <c r="BY3" s="288"/>
      <c r="BZ3" s="288"/>
      <c r="CA3" s="288"/>
      <c r="CB3" s="288"/>
      <c r="CC3" s="288"/>
      <c r="CD3" s="288"/>
      <c r="CE3" s="289"/>
      <c r="CF3" s="290" t="s">
        <v>40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41</v>
      </c>
      <c r="CR3" s="266"/>
      <c r="CS3" s="267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271"/>
      <c r="CP4" s="274"/>
      <c r="CQ4" s="52" t="s">
        <v>59</v>
      </c>
      <c r="CR4" s="52" t="s">
        <v>60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0.51282051282051</v>
      </c>
      <c r="B6" s="346" t="s">
        <v>61</v>
      </c>
      <c r="C6" s="346"/>
      <c r="D6" s="346" t="s">
        <v>62</v>
      </c>
      <c r="E6" s="346" t="s">
        <v>63</v>
      </c>
      <c r="F6" s="346" t="s">
        <v>64</v>
      </c>
      <c r="G6" s="88" t="s">
        <v>65</v>
      </c>
      <c r="H6" s="88" t="s">
        <v>66</v>
      </c>
      <c r="I6" s="347" t="s">
        <v>67</v>
      </c>
      <c r="J6" s="329">
        <v>156000</v>
      </c>
      <c r="K6" s="79">
        <v>17</v>
      </c>
      <c r="L6" s="79">
        <v>0</v>
      </c>
      <c r="M6" s="79">
        <v>60</v>
      </c>
      <c r="N6" s="89">
        <v>8</v>
      </c>
      <c r="O6" s="90">
        <v>0</v>
      </c>
      <c r="P6" s="91">
        <f>N6+O6</f>
        <v>8</v>
      </c>
      <c r="Q6" s="80">
        <f>IFERROR(P6/M6,"-")</f>
        <v>0.13333333333333</v>
      </c>
      <c r="R6" s="79">
        <v>1</v>
      </c>
      <c r="S6" s="79">
        <v>3</v>
      </c>
      <c r="T6" s="80">
        <f>IFERROR(R6/(P6),"-")</f>
        <v>0.125</v>
      </c>
      <c r="U6" s="335">
        <f>IFERROR(J6/SUM(N6:O7),"-")</f>
        <v>10400</v>
      </c>
      <c r="V6" s="82">
        <v>2</v>
      </c>
      <c r="W6" s="80">
        <f>IF(P6=0,"-",V6/P6)</f>
        <v>0.25</v>
      </c>
      <c r="X6" s="334">
        <v>80000</v>
      </c>
      <c r="Y6" s="335">
        <f>IFERROR(X6/P6,"-")</f>
        <v>10000</v>
      </c>
      <c r="Z6" s="335">
        <f>IFERROR(X6/V6,"-")</f>
        <v>40000</v>
      </c>
      <c r="AA6" s="329">
        <f>SUM(X6:X7)-SUM(J6:J7)</f>
        <v>-76000</v>
      </c>
      <c r="AB6" s="83">
        <f>SUM(X6:X7)/SUM(J6:J7)</f>
        <v>0.51282051282051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1</v>
      </c>
      <c r="BF6" s="111">
        <f>IF(P6=0,"",IF(BE6=0,"",(BE6/P6)))</f>
        <v>0.125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0.625</v>
      </c>
      <c r="BP6" s="119">
        <v>2</v>
      </c>
      <c r="BQ6" s="120">
        <f>IFERROR(BP6/BN6,"-")</f>
        <v>0.4</v>
      </c>
      <c r="BR6" s="121">
        <v>80000</v>
      </c>
      <c r="BS6" s="122">
        <f>IFERROR(BR6/BN6,"-")</f>
        <v>16000</v>
      </c>
      <c r="BT6" s="123">
        <v>1</v>
      </c>
      <c r="BU6" s="123"/>
      <c r="BV6" s="123">
        <v>1</v>
      </c>
      <c r="BW6" s="124">
        <v>2</v>
      </c>
      <c r="BX6" s="125">
        <f>IF(P6=0,"",IF(BW6=0,"",(BW6/P6)))</f>
        <v>0.25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2</v>
      </c>
      <c r="CP6" s="139">
        <v>80000</v>
      </c>
      <c r="CQ6" s="139">
        <v>77000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6" t="s">
        <v>68</v>
      </c>
      <c r="C7" s="346"/>
      <c r="D7" s="346" t="s">
        <v>62</v>
      </c>
      <c r="E7" s="346" t="s">
        <v>63</v>
      </c>
      <c r="F7" s="346" t="s">
        <v>69</v>
      </c>
      <c r="G7" s="88"/>
      <c r="H7" s="88"/>
      <c r="I7" s="88"/>
      <c r="J7" s="329"/>
      <c r="K7" s="79">
        <v>43</v>
      </c>
      <c r="L7" s="79">
        <v>21</v>
      </c>
      <c r="M7" s="79">
        <v>21</v>
      </c>
      <c r="N7" s="89">
        <v>7</v>
      </c>
      <c r="O7" s="90">
        <v>0</v>
      </c>
      <c r="P7" s="91">
        <f>N7+O7</f>
        <v>7</v>
      </c>
      <c r="Q7" s="80">
        <f>IFERROR(P7/M7,"-")</f>
        <v>0.33333333333333</v>
      </c>
      <c r="R7" s="79">
        <v>0</v>
      </c>
      <c r="S7" s="79">
        <v>0</v>
      </c>
      <c r="T7" s="80">
        <f>IFERROR(R7/(P7),"-")</f>
        <v>0</v>
      </c>
      <c r="U7" s="335"/>
      <c r="V7" s="82">
        <v>0</v>
      </c>
      <c r="W7" s="80">
        <f>IF(P7=0,"-",V7/P7)</f>
        <v>0</v>
      </c>
      <c r="X7" s="334">
        <v>0</v>
      </c>
      <c r="Y7" s="335">
        <f>IFERROR(X7/P7,"-")</f>
        <v>0</v>
      </c>
      <c r="Z7" s="335" t="str">
        <f>IFERROR(X7/V7,"-")</f>
        <v>-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>
        <v>3</v>
      </c>
      <c r="BO7" s="118">
        <f>IF(P7=0,"",IF(BN7=0,"",(BN7/P7)))</f>
        <v>0.42857142857143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0.28571428571429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2</v>
      </c>
      <c r="CG7" s="132">
        <f>IF(P7=0,"",IF(CF7=0,"",(CF7/P7)))</f>
        <v>0.28571428571429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346" t="s">
        <v>70</v>
      </c>
      <c r="C8" s="346"/>
      <c r="D8" s="346" t="s">
        <v>71</v>
      </c>
      <c r="E8" s="346" t="s">
        <v>72</v>
      </c>
      <c r="F8" s="346" t="s">
        <v>64</v>
      </c>
      <c r="G8" s="88" t="s">
        <v>73</v>
      </c>
      <c r="H8" s="88" t="s">
        <v>74</v>
      </c>
      <c r="I8" s="88" t="s">
        <v>75</v>
      </c>
      <c r="J8" s="329">
        <v>144000</v>
      </c>
      <c r="K8" s="79">
        <v>3</v>
      </c>
      <c r="L8" s="79">
        <v>0</v>
      </c>
      <c r="M8" s="79">
        <v>11</v>
      </c>
      <c r="N8" s="89">
        <v>2</v>
      </c>
      <c r="O8" s="90">
        <v>0</v>
      </c>
      <c r="P8" s="91">
        <f>N8+O8</f>
        <v>2</v>
      </c>
      <c r="Q8" s="80">
        <f>IFERROR(P8/M8,"-")</f>
        <v>0.18181818181818</v>
      </c>
      <c r="R8" s="79">
        <v>0</v>
      </c>
      <c r="S8" s="79">
        <v>2</v>
      </c>
      <c r="T8" s="80">
        <f>IFERROR(R8/(P8),"-")</f>
        <v>0</v>
      </c>
      <c r="U8" s="335">
        <f>IFERROR(J8/SUM(N8:O9),"-")</f>
        <v>48000</v>
      </c>
      <c r="V8" s="82">
        <v>0</v>
      </c>
      <c r="W8" s="80">
        <f>IF(P8=0,"-",V8/P8)</f>
        <v>0</v>
      </c>
      <c r="X8" s="334">
        <v>0</v>
      </c>
      <c r="Y8" s="335">
        <f>IFERROR(X8/P8,"-")</f>
        <v>0</v>
      </c>
      <c r="Z8" s="335" t="str">
        <f>IFERROR(X8/V8,"-")</f>
        <v>-</v>
      </c>
      <c r="AA8" s="329">
        <f>SUM(X8:X9)-SUM(J8:J9)</f>
        <v>-144000</v>
      </c>
      <c r="AB8" s="83">
        <f>SUM(X8:X9)/SUM(J8:J9)</f>
        <v>0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0.5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1</v>
      </c>
      <c r="BX8" s="125">
        <f>IF(P8=0,"",IF(BW8=0,"",(BW8/P8)))</f>
        <v>0.5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76</v>
      </c>
      <c r="C9" s="346"/>
      <c r="D9" s="346" t="s">
        <v>71</v>
      </c>
      <c r="E9" s="346" t="s">
        <v>72</v>
      </c>
      <c r="F9" s="346" t="s">
        <v>69</v>
      </c>
      <c r="G9" s="88"/>
      <c r="H9" s="88"/>
      <c r="I9" s="88"/>
      <c r="J9" s="329"/>
      <c r="K9" s="79">
        <v>23</v>
      </c>
      <c r="L9" s="79">
        <v>15</v>
      </c>
      <c r="M9" s="79">
        <v>10</v>
      </c>
      <c r="N9" s="89">
        <v>1</v>
      </c>
      <c r="O9" s="90">
        <v>0</v>
      </c>
      <c r="P9" s="91">
        <f>N9+O9</f>
        <v>1</v>
      </c>
      <c r="Q9" s="80">
        <f>IFERROR(P9/M9,"-")</f>
        <v>0.1</v>
      </c>
      <c r="R9" s="79">
        <v>0</v>
      </c>
      <c r="S9" s="79">
        <v>0</v>
      </c>
      <c r="T9" s="80">
        <f>IFERROR(R9/(P9),"-")</f>
        <v>0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0.98888888888889</v>
      </c>
      <c r="B10" s="346" t="s">
        <v>77</v>
      </c>
      <c r="C10" s="346"/>
      <c r="D10" s="346" t="s">
        <v>71</v>
      </c>
      <c r="E10" s="346" t="s">
        <v>72</v>
      </c>
      <c r="F10" s="346" t="s">
        <v>64</v>
      </c>
      <c r="G10" s="88" t="s">
        <v>78</v>
      </c>
      <c r="H10" s="88" t="s">
        <v>79</v>
      </c>
      <c r="I10" s="347" t="s">
        <v>67</v>
      </c>
      <c r="J10" s="329">
        <v>180000</v>
      </c>
      <c r="K10" s="79">
        <v>5</v>
      </c>
      <c r="L10" s="79">
        <v>0</v>
      </c>
      <c r="M10" s="79">
        <v>30</v>
      </c>
      <c r="N10" s="89">
        <v>2</v>
      </c>
      <c r="O10" s="90">
        <v>0</v>
      </c>
      <c r="P10" s="91">
        <f>N10+O10</f>
        <v>2</v>
      </c>
      <c r="Q10" s="80">
        <f>IFERROR(P10/M10,"-")</f>
        <v>0.066666666666667</v>
      </c>
      <c r="R10" s="79">
        <v>0</v>
      </c>
      <c r="S10" s="79">
        <v>1</v>
      </c>
      <c r="T10" s="80">
        <f>IFERROR(R10/(P10),"-")</f>
        <v>0</v>
      </c>
      <c r="U10" s="335">
        <f>IFERROR(J10/SUM(N10:O11),"-")</f>
        <v>20000</v>
      </c>
      <c r="V10" s="82">
        <v>1</v>
      </c>
      <c r="W10" s="80">
        <f>IF(P10=0,"-",V10/P10)</f>
        <v>0.5</v>
      </c>
      <c r="X10" s="334">
        <v>5000</v>
      </c>
      <c r="Y10" s="335">
        <f>IFERROR(X10/P10,"-")</f>
        <v>2500</v>
      </c>
      <c r="Z10" s="335">
        <f>IFERROR(X10/V10,"-")</f>
        <v>5000</v>
      </c>
      <c r="AA10" s="329">
        <f>SUM(X10:X11)-SUM(J10:J11)</f>
        <v>-2000</v>
      </c>
      <c r="AB10" s="83">
        <f>SUM(X10:X11)/SUM(J10:J11)</f>
        <v>0.98888888888889</v>
      </c>
      <c r="AC10" s="77"/>
      <c r="AD10" s="92">
        <v>1</v>
      </c>
      <c r="AE10" s="93">
        <f>IF(P10=0,"",IF(AD10=0,"",(AD10/P10)))</f>
        <v>0.5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>
        <f>IF(P10=0,"",IF(BN10=0,"",(BN10/P10)))</f>
        <v>0</v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>
        <v>1</v>
      </c>
      <c r="BX10" s="125">
        <f>IF(P10=0,"",IF(BW10=0,"",(BW10/P10)))</f>
        <v>0.5</v>
      </c>
      <c r="BY10" s="126">
        <v>1</v>
      </c>
      <c r="BZ10" s="127">
        <f>IFERROR(BY10/BW10,"-")</f>
        <v>1</v>
      </c>
      <c r="CA10" s="128">
        <v>5000</v>
      </c>
      <c r="CB10" s="129">
        <f>IFERROR(CA10/BW10,"-")</f>
        <v>5000</v>
      </c>
      <c r="CC10" s="130">
        <v>1</v>
      </c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5000</v>
      </c>
      <c r="CQ10" s="139">
        <v>5000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80</v>
      </c>
      <c r="C11" s="346"/>
      <c r="D11" s="346" t="s">
        <v>71</v>
      </c>
      <c r="E11" s="346" t="s">
        <v>72</v>
      </c>
      <c r="F11" s="346" t="s">
        <v>69</v>
      </c>
      <c r="G11" s="88"/>
      <c r="H11" s="88"/>
      <c r="I11" s="88"/>
      <c r="J11" s="329"/>
      <c r="K11" s="79">
        <v>30</v>
      </c>
      <c r="L11" s="79">
        <v>23</v>
      </c>
      <c r="M11" s="79">
        <v>28</v>
      </c>
      <c r="N11" s="89">
        <v>7</v>
      </c>
      <c r="O11" s="90">
        <v>0</v>
      </c>
      <c r="P11" s="91">
        <f>N11+O11</f>
        <v>7</v>
      </c>
      <c r="Q11" s="80">
        <f>IFERROR(P11/M11,"-")</f>
        <v>0.25</v>
      </c>
      <c r="R11" s="79">
        <v>3</v>
      </c>
      <c r="S11" s="79">
        <v>1</v>
      </c>
      <c r="T11" s="80">
        <f>IFERROR(R11/(P11),"-")</f>
        <v>0.42857142857143</v>
      </c>
      <c r="U11" s="335"/>
      <c r="V11" s="82">
        <v>4</v>
      </c>
      <c r="W11" s="80">
        <f>IF(P11=0,"-",V11/P11)</f>
        <v>0.57142857142857</v>
      </c>
      <c r="X11" s="334">
        <v>173000</v>
      </c>
      <c r="Y11" s="335">
        <f>IFERROR(X11/P11,"-")</f>
        <v>24714.285714286</v>
      </c>
      <c r="Z11" s="335">
        <f>IFERROR(X11/V11,"-")</f>
        <v>43250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0.28571428571429</v>
      </c>
      <c r="BG11" s="110">
        <v>1</v>
      </c>
      <c r="BH11" s="112">
        <f>IFERROR(BG11/BE11,"-")</f>
        <v>0.5</v>
      </c>
      <c r="BI11" s="113">
        <v>158000</v>
      </c>
      <c r="BJ11" s="114">
        <f>IFERROR(BI11/BE11,"-")</f>
        <v>79000</v>
      </c>
      <c r="BK11" s="115"/>
      <c r="BL11" s="115"/>
      <c r="BM11" s="115">
        <v>1</v>
      </c>
      <c r="BN11" s="117">
        <v>3</v>
      </c>
      <c r="BO11" s="118">
        <f>IF(P11=0,"",IF(BN11=0,"",(BN11/P11)))</f>
        <v>0.42857142857143</v>
      </c>
      <c r="BP11" s="119">
        <v>3</v>
      </c>
      <c r="BQ11" s="120">
        <f>IFERROR(BP11/BN11,"-")</f>
        <v>1</v>
      </c>
      <c r="BR11" s="121">
        <v>15000</v>
      </c>
      <c r="BS11" s="122">
        <f>IFERROR(BR11/BN11,"-")</f>
        <v>5000</v>
      </c>
      <c r="BT11" s="123">
        <v>1</v>
      </c>
      <c r="BU11" s="123">
        <v>2</v>
      </c>
      <c r="BV11" s="123"/>
      <c r="BW11" s="124">
        <v>2</v>
      </c>
      <c r="BX11" s="125">
        <f>IF(P11=0,"",IF(BW11=0,"",(BW11/P11)))</f>
        <v>0.28571428571429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4</v>
      </c>
      <c r="CP11" s="139">
        <v>173000</v>
      </c>
      <c r="CQ11" s="139">
        <v>158000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0.041666666666667</v>
      </c>
      <c r="B12" s="346" t="s">
        <v>81</v>
      </c>
      <c r="C12" s="346"/>
      <c r="D12" s="346" t="s">
        <v>82</v>
      </c>
      <c r="E12" s="346" t="s">
        <v>83</v>
      </c>
      <c r="F12" s="346" t="s">
        <v>64</v>
      </c>
      <c r="G12" s="88" t="s">
        <v>73</v>
      </c>
      <c r="H12" s="88" t="s">
        <v>84</v>
      </c>
      <c r="I12" s="347" t="s">
        <v>85</v>
      </c>
      <c r="J12" s="329">
        <v>120000</v>
      </c>
      <c r="K12" s="79">
        <v>14</v>
      </c>
      <c r="L12" s="79">
        <v>0</v>
      </c>
      <c r="M12" s="79">
        <v>58</v>
      </c>
      <c r="N12" s="89">
        <v>6</v>
      </c>
      <c r="O12" s="90">
        <v>0</v>
      </c>
      <c r="P12" s="91">
        <f>N12+O12</f>
        <v>6</v>
      </c>
      <c r="Q12" s="80">
        <f>IFERROR(P12/M12,"-")</f>
        <v>0.10344827586207</v>
      </c>
      <c r="R12" s="79">
        <v>0</v>
      </c>
      <c r="S12" s="79">
        <v>2</v>
      </c>
      <c r="T12" s="80">
        <f>IFERROR(R12/(P12),"-")</f>
        <v>0</v>
      </c>
      <c r="U12" s="335">
        <f>IFERROR(J12/SUM(N12:O16),"-")</f>
        <v>6666.6666666667</v>
      </c>
      <c r="V12" s="82">
        <v>0</v>
      </c>
      <c r="W12" s="80">
        <f>IF(P12=0,"-",V12/P12)</f>
        <v>0</v>
      </c>
      <c r="X12" s="334">
        <v>0</v>
      </c>
      <c r="Y12" s="335">
        <f>IFERROR(X12/P12,"-")</f>
        <v>0</v>
      </c>
      <c r="Z12" s="335" t="str">
        <f>IFERROR(X12/V12,"-")</f>
        <v>-</v>
      </c>
      <c r="AA12" s="329">
        <f>SUM(X12:X16)-SUM(J12:J16)</f>
        <v>-115000</v>
      </c>
      <c r="AB12" s="83">
        <f>SUM(X12:X16)/SUM(J12:J16)</f>
        <v>0.041666666666667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2</v>
      </c>
      <c r="BF12" s="111">
        <f>IF(P12=0,"",IF(BE12=0,"",(BE12/P12)))</f>
        <v>0.33333333333333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3</v>
      </c>
      <c r="BO12" s="118">
        <f>IF(P12=0,"",IF(BN12=0,"",(BN12/P12)))</f>
        <v>0.5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1</v>
      </c>
      <c r="BX12" s="125">
        <f>IF(P12=0,"",IF(BW12=0,"",(BW12/P12)))</f>
        <v>0.16666666666667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86</v>
      </c>
      <c r="C13" s="346"/>
      <c r="D13" s="346" t="s">
        <v>87</v>
      </c>
      <c r="E13" s="346" t="s">
        <v>88</v>
      </c>
      <c r="F13" s="346" t="s">
        <v>64</v>
      </c>
      <c r="G13" s="88" t="s">
        <v>73</v>
      </c>
      <c r="H13" s="88" t="s">
        <v>84</v>
      </c>
      <c r="I13" s="348" t="s">
        <v>89</v>
      </c>
      <c r="J13" s="329"/>
      <c r="K13" s="79">
        <v>6</v>
      </c>
      <c r="L13" s="79">
        <v>0</v>
      </c>
      <c r="M13" s="79">
        <v>37</v>
      </c>
      <c r="N13" s="89">
        <v>1</v>
      </c>
      <c r="O13" s="90">
        <v>0</v>
      </c>
      <c r="P13" s="91">
        <f>N13+O13</f>
        <v>1</v>
      </c>
      <c r="Q13" s="80">
        <f>IFERROR(P13/M13,"-")</f>
        <v>0.027027027027027</v>
      </c>
      <c r="R13" s="79">
        <v>0</v>
      </c>
      <c r="S13" s="79">
        <v>0</v>
      </c>
      <c r="T13" s="80">
        <f>IFERROR(R13/(P13),"-")</f>
        <v>0</v>
      </c>
      <c r="U13" s="335"/>
      <c r="V13" s="82">
        <v>0</v>
      </c>
      <c r="W13" s="80">
        <f>IF(P13=0,"-",V13/P13)</f>
        <v>0</v>
      </c>
      <c r="X13" s="334">
        <v>0</v>
      </c>
      <c r="Y13" s="335">
        <f>IFERROR(X13/P13,"-")</f>
        <v>0</v>
      </c>
      <c r="Z13" s="335" t="str">
        <f>IFERROR(X13/V13,"-")</f>
        <v>-</v>
      </c>
      <c r="AA13" s="329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1</v>
      </c>
      <c r="BX13" s="125">
        <f>IF(P13=0,"",IF(BW13=0,"",(BW13/P13)))</f>
        <v>1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90</v>
      </c>
      <c r="C14" s="346"/>
      <c r="D14" s="346" t="s">
        <v>91</v>
      </c>
      <c r="E14" s="346" t="s">
        <v>92</v>
      </c>
      <c r="F14" s="346" t="s">
        <v>64</v>
      </c>
      <c r="G14" s="88" t="s">
        <v>73</v>
      </c>
      <c r="H14" s="88" t="s">
        <v>84</v>
      </c>
      <c r="I14" s="347" t="s">
        <v>67</v>
      </c>
      <c r="J14" s="329"/>
      <c r="K14" s="79">
        <v>6</v>
      </c>
      <c r="L14" s="79">
        <v>0</v>
      </c>
      <c r="M14" s="79">
        <v>28</v>
      </c>
      <c r="N14" s="89">
        <v>3</v>
      </c>
      <c r="O14" s="90">
        <v>0</v>
      </c>
      <c r="P14" s="91">
        <f>N14+O14</f>
        <v>3</v>
      </c>
      <c r="Q14" s="80">
        <f>IFERROR(P14/M14,"-")</f>
        <v>0.10714285714286</v>
      </c>
      <c r="R14" s="79">
        <v>0</v>
      </c>
      <c r="S14" s="79">
        <v>2</v>
      </c>
      <c r="T14" s="80">
        <f>IFERROR(R14/(P14),"-")</f>
        <v>0</v>
      </c>
      <c r="U14" s="335"/>
      <c r="V14" s="82">
        <v>1</v>
      </c>
      <c r="W14" s="80">
        <f>IF(P14=0,"-",V14/P14)</f>
        <v>0.33333333333333</v>
      </c>
      <c r="X14" s="334">
        <v>5000</v>
      </c>
      <c r="Y14" s="335">
        <f>IFERROR(X14/P14,"-")</f>
        <v>1666.6666666667</v>
      </c>
      <c r="Z14" s="335">
        <f>IFERROR(X14/V14,"-")</f>
        <v>5000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0.33333333333333</v>
      </c>
      <c r="AX14" s="104">
        <v>1</v>
      </c>
      <c r="AY14" s="106">
        <f>IFERROR(AX14/AV14,"-")</f>
        <v>1</v>
      </c>
      <c r="AZ14" s="107">
        <v>5000</v>
      </c>
      <c r="BA14" s="108">
        <f>IFERROR(AZ14/AV14,"-")</f>
        <v>5000</v>
      </c>
      <c r="BB14" s="109">
        <v>1</v>
      </c>
      <c r="BC14" s="109"/>
      <c r="BD14" s="109"/>
      <c r="BE14" s="110">
        <v>1</v>
      </c>
      <c r="BF14" s="111">
        <f>IF(P14=0,"",IF(BE14=0,"",(BE14/P14)))</f>
        <v>0.33333333333333</v>
      </c>
      <c r="BG14" s="110"/>
      <c r="BH14" s="112">
        <f>IFERROR(BG14/BE14,"-")</f>
        <v>0</v>
      </c>
      <c r="BI14" s="113"/>
      <c r="BJ14" s="114">
        <f>IFERROR(BI14/BE14,"-")</f>
        <v>0</v>
      </c>
      <c r="BK14" s="115"/>
      <c r="BL14" s="115"/>
      <c r="BM14" s="115"/>
      <c r="BN14" s="117">
        <v>1</v>
      </c>
      <c r="BO14" s="118">
        <f>IF(P14=0,"",IF(BN14=0,"",(BN14/P14)))</f>
        <v>0.33333333333333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5000</v>
      </c>
      <c r="CQ14" s="139">
        <v>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93</v>
      </c>
      <c r="C15" s="346"/>
      <c r="D15" s="346" t="s">
        <v>94</v>
      </c>
      <c r="E15" s="346" t="s">
        <v>95</v>
      </c>
      <c r="F15" s="346" t="s">
        <v>64</v>
      </c>
      <c r="G15" s="88" t="s">
        <v>73</v>
      </c>
      <c r="H15" s="88" t="s">
        <v>84</v>
      </c>
      <c r="I15" s="348" t="s">
        <v>96</v>
      </c>
      <c r="J15" s="329"/>
      <c r="K15" s="79">
        <v>7</v>
      </c>
      <c r="L15" s="79">
        <v>0</v>
      </c>
      <c r="M15" s="79">
        <v>39</v>
      </c>
      <c r="N15" s="89">
        <v>2</v>
      </c>
      <c r="O15" s="90">
        <v>0</v>
      </c>
      <c r="P15" s="91">
        <f>N15+O15</f>
        <v>2</v>
      </c>
      <c r="Q15" s="80">
        <f>IFERROR(P15/M15,"-")</f>
        <v>0.051282051282051</v>
      </c>
      <c r="R15" s="79">
        <v>0</v>
      </c>
      <c r="S15" s="79">
        <v>1</v>
      </c>
      <c r="T15" s="80">
        <f>IFERROR(R15/(P15),"-")</f>
        <v>0</v>
      </c>
      <c r="U15" s="335"/>
      <c r="V15" s="82">
        <v>0</v>
      </c>
      <c r="W15" s="80">
        <f>IF(P15=0,"-",V15/P15)</f>
        <v>0</v>
      </c>
      <c r="X15" s="334">
        <v>0</v>
      </c>
      <c r="Y15" s="335">
        <f>IFERROR(X15/P15,"-")</f>
        <v>0</v>
      </c>
      <c r="Z15" s="335" t="str">
        <f>IFERROR(X15/V15,"-")</f>
        <v>-</v>
      </c>
      <c r="AA15" s="329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1</v>
      </c>
      <c r="BO15" s="118">
        <f>IF(P15=0,"",IF(BN15=0,"",(BN15/P15)))</f>
        <v>0.5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346" t="s">
        <v>97</v>
      </c>
      <c r="C16" s="346"/>
      <c r="D16" s="346" t="s">
        <v>98</v>
      </c>
      <c r="E16" s="346" t="s">
        <v>98</v>
      </c>
      <c r="F16" s="346" t="s">
        <v>69</v>
      </c>
      <c r="G16" s="88" t="s">
        <v>99</v>
      </c>
      <c r="H16" s="88"/>
      <c r="I16" s="88"/>
      <c r="J16" s="329"/>
      <c r="K16" s="79">
        <v>89</v>
      </c>
      <c r="L16" s="79">
        <v>39</v>
      </c>
      <c r="M16" s="79">
        <v>20</v>
      </c>
      <c r="N16" s="89">
        <v>6</v>
      </c>
      <c r="O16" s="90">
        <v>0</v>
      </c>
      <c r="P16" s="91">
        <f>N16+O16</f>
        <v>6</v>
      </c>
      <c r="Q16" s="80">
        <f>IFERROR(P16/M16,"-")</f>
        <v>0.3</v>
      </c>
      <c r="R16" s="79">
        <v>0</v>
      </c>
      <c r="S16" s="79">
        <v>0</v>
      </c>
      <c r="T16" s="80">
        <f>IFERROR(R16/(P16),"-")</f>
        <v>0</v>
      </c>
      <c r="U16" s="335"/>
      <c r="V16" s="82">
        <v>0</v>
      </c>
      <c r="W16" s="80">
        <f>IF(P16=0,"-",V16/P16)</f>
        <v>0</v>
      </c>
      <c r="X16" s="334">
        <v>0</v>
      </c>
      <c r="Y16" s="335">
        <f>IFERROR(X16/P16,"-")</f>
        <v>0</v>
      </c>
      <c r="Z16" s="335" t="str">
        <f>IFERROR(X16/V16,"-")</f>
        <v>-</v>
      </c>
      <c r="AA16" s="329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0.16666666666667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2</v>
      </c>
      <c r="BX16" s="125">
        <f>IF(P16=0,"",IF(BW16=0,"",(BW16/P16)))</f>
        <v>0.33333333333333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30"/>
      <c r="B17" s="85"/>
      <c r="C17" s="86"/>
      <c r="D17" s="86"/>
      <c r="E17" s="86"/>
      <c r="F17" s="87"/>
      <c r="G17" s="88"/>
      <c r="H17" s="88"/>
      <c r="I17" s="88"/>
      <c r="J17" s="330"/>
      <c r="K17" s="34"/>
      <c r="L17" s="34"/>
      <c r="M17" s="31"/>
      <c r="N17" s="23"/>
      <c r="O17" s="23"/>
      <c r="P17" s="23"/>
      <c r="Q17" s="32"/>
      <c r="R17" s="32"/>
      <c r="S17" s="23"/>
      <c r="T17" s="32"/>
      <c r="U17" s="336"/>
      <c r="V17" s="25"/>
      <c r="W17" s="25"/>
      <c r="X17" s="336"/>
      <c r="Y17" s="336"/>
      <c r="Z17" s="336"/>
      <c r="AA17" s="336"/>
      <c r="AB17" s="33"/>
      <c r="AC17" s="57"/>
      <c r="AD17" s="61"/>
      <c r="AE17" s="62"/>
      <c r="AF17" s="61"/>
      <c r="AG17" s="65"/>
      <c r="AH17" s="66"/>
      <c r="AI17" s="67"/>
      <c r="AJ17" s="68"/>
      <c r="AK17" s="68"/>
      <c r="AL17" s="68"/>
      <c r="AM17" s="61"/>
      <c r="AN17" s="62"/>
      <c r="AO17" s="61"/>
      <c r="AP17" s="65"/>
      <c r="AQ17" s="66"/>
      <c r="AR17" s="67"/>
      <c r="AS17" s="68"/>
      <c r="AT17" s="68"/>
      <c r="AU17" s="68"/>
      <c r="AV17" s="61"/>
      <c r="AW17" s="62"/>
      <c r="AX17" s="61"/>
      <c r="AY17" s="65"/>
      <c r="AZ17" s="66"/>
      <c r="BA17" s="67"/>
      <c r="BB17" s="68"/>
      <c r="BC17" s="68"/>
      <c r="BD17" s="68"/>
      <c r="BE17" s="61"/>
      <c r="BF17" s="62"/>
      <c r="BG17" s="61"/>
      <c r="BH17" s="65"/>
      <c r="BI17" s="66"/>
      <c r="BJ17" s="67"/>
      <c r="BK17" s="68"/>
      <c r="BL17" s="68"/>
      <c r="BM17" s="68"/>
      <c r="BN17" s="63"/>
      <c r="BO17" s="64"/>
      <c r="BP17" s="61"/>
      <c r="BQ17" s="65"/>
      <c r="BR17" s="66"/>
      <c r="BS17" s="67"/>
      <c r="BT17" s="68"/>
      <c r="BU17" s="68"/>
      <c r="BV17" s="68"/>
      <c r="BW17" s="63"/>
      <c r="BX17" s="64"/>
      <c r="BY17" s="61"/>
      <c r="BZ17" s="65"/>
      <c r="CA17" s="66"/>
      <c r="CB17" s="67"/>
      <c r="CC17" s="68"/>
      <c r="CD17" s="68"/>
      <c r="CE17" s="68"/>
      <c r="CF17" s="63"/>
      <c r="CG17" s="64"/>
      <c r="CH17" s="61"/>
      <c r="CI17" s="65"/>
      <c r="CJ17" s="66"/>
      <c r="CK17" s="67"/>
      <c r="CL17" s="68"/>
      <c r="CM17" s="68"/>
      <c r="CN17" s="68"/>
      <c r="CO17" s="69"/>
      <c r="CP17" s="66"/>
      <c r="CQ17" s="66"/>
      <c r="CR17" s="66"/>
      <c r="CS17" s="70"/>
    </row>
    <row r="18" spans="1:98">
      <c r="A18" s="30"/>
      <c r="B18" s="37"/>
      <c r="C18" s="21"/>
      <c r="D18" s="21"/>
      <c r="E18" s="21"/>
      <c r="F18" s="22"/>
      <c r="G18" s="36"/>
      <c r="H18" s="36"/>
      <c r="I18" s="73"/>
      <c r="J18" s="331"/>
      <c r="K18" s="34"/>
      <c r="L18" s="34"/>
      <c r="M18" s="31"/>
      <c r="N18" s="23"/>
      <c r="O18" s="23"/>
      <c r="P18" s="23"/>
      <c r="Q18" s="32"/>
      <c r="R18" s="32"/>
      <c r="S18" s="23"/>
      <c r="T18" s="32"/>
      <c r="U18" s="336"/>
      <c r="V18" s="25"/>
      <c r="W18" s="25"/>
      <c r="X18" s="336"/>
      <c r="Y18" s="336"/>
      <c r="Z18" s="336"/>
      <c r="AA18" s="336"/>
      <c r="AB18" s="33"/>
      <c r="AC18" s="59"/>
      <c r="AD18" s="61"/>
      <c r="AE18" s="62"/>
      <c r="AF18" s="61"/>
      <c r="AG18" s="65"/>
      <c r="AH18" s="66"/>
      <c r="AI18" s="67"/>
      <c r="AJ18" s="68"/>
      <c r="AK18" s="68"/>
      <c r="AL18" s="68"/>
      <c r="AM18" s="61"/>
      <c r="AN18" s="62"/>
      <c r="AO18" s="61"/>
      <c r="AP18" s="65"/>
      <c r="AQ18" s="66"/>
      <c r="AR18" s="67"/>
      <c r="AS18" s="68"/>
      <c r="AT18" s="68"/>
      <c r="AU18" s="68"/>
      <c r="AV18" s="61"/>
      <c r="AW18" s="62"/>
      <c r="AX18" s="61"/>
      <c r="AY18" s="65"/>
      <c r="AZ18" s="66"/>
      <c r="BA18" s="67"/>
      <c r="BB18" s="68"/>
      <c r="BC18" s="68"/>
      <c r="BD18" s="68"/>
      <c r="BE18" s="61"/>
      <c r="BF18" s="62"/>
      <c r="BG18" s="61"/>
      <c r="BH18" s="65"/>
      <c r="BI18" s="66"/>
      <c r="BJ18" s="67"/>
      <c r="BK18" s="68"/>
      <c r="BL18" s="68"/>
      <c r="BM18" s="68"/>
      <c r="BN18" s="63"/>
      <c r="BO18" s="64"/>
      <c r="BP18" s="61"/>
      <c r="BQ18" s="65"/>
      <c r="BR18" s="66"/>
      <c r="BS18" s="67"/>
      <c r="BT18" s="68"/>
      <c r="BU18" s="68"/>
      <c r="BV18" s="68"/>
      <c r="BW18" s="63"/>
      <c r="BX18" s="64"/>
      <c r="BY18" s="61"/>
      <c r="BZ18" s="65"/>
      <c r="CA18" s="66"/>
      <c r="CB18" s="67"/>
      <c r="CC18" s="68"/>
      <c r="CD18" s="68"/>
      <c r="CE18" s="68"/>
      <c r="CF18" s="63"/>
      <c r="CG18" s="64"/>
      <c r="CH18" s="61"/>
      <c r="CI18" s="65"/>
      <c r="CJ18" s="66"/>
      <c r="CK18" s="67"/>
      <c r="CL18" s="68"/>
      <c r="CM18" s="68"/>
      <c r="CN18" s="68"/>
      <c r="CO18" s="69"/>
      <c r="CP18" s="66"/>
      <c r="CQ18" s="66"/>
      <c r="CR18" s="66"/>
      <c r="CS18" s="70"/>
    </row>
    <row r="19" spans="1:98">
      <c r="A19" s="19">
        <f>AB19</f>
        <v>0.43833333333333</v>
      </c>
      <c r="B19" s="39"/>
      <c r="C19" s="39"/>
      <c r="D19" s="39"/>
      <c r="E19" s="39"/>
      <c r="F19" s="39"/>
      <c r="G19" s="40" t="s">
        <v>100</v>
      </c>
      <c r="H19" s="40"/>
      <c r="I19" s="40"/>
      <c r="J19" s="332">
        <f>SUM(J6:J18)</f>
        <v>600000</v>
      </c>
      <c r="K19" s="41">
        <f>SUM(K6:K18)</f>
        <v>243</v>
      </c>
      <c r="L19" s="41">
        <f>SUM(L6:L18)</f>
        <v>98</v>
      </c>
      <c r="M19" s="41">
        <f>SUM(M6:M18)</f>
        <v>342</v>
      </c>
      <c r="N19" s="41">
        <f>SUM(N6:N18)</f>
        <v>45</v>
      </c>
      <c r="O19" s="41">
        <f>SUM(O6:O18)</f>
        <v>0</v>
      </c>
      <c r="P19" s="41">
        <f>SUM(P6:P18)</f>
        <v>45</v>
      </c>
      <c r="Q19" s="42">
        <f>IFERROR(P19/M19,"-")</f>
        <v>0.13157894736842</v>
      </c>
      <c r="R19" s="76">
        <f>SUM(R6:R18)</f>
        <v>4</v>
      </c>
      <c r="S19" s="76">
        <f>SUM(S6:S18)</f>
        <v>12</v>
      </c>
      <c r="T19" s="42">
        <f>IFERROR(R19/P19,"-")</f>
        <v>0.088888888888889</v>
      </c>
      <c r="U19" s="337">
        <f>IFERROR(J19/P19,"-")</f>
        <v>13333.333333333</v>
      </c>
      <c r="V19" s="44">
        <f>SUM(V6:V18)</f>
        <v>8</v>
      </c>
      <c r="W19" s="42">
        <f>IFERROR(V19/P19,"-")</f>
        <v>0.17777777777778</v>
      </c>
      <c r="X19" s="332">
        <f>SUM(X6:X18)</f>
        <v>263000</v>
      </c>
      <c r="Y19" s="332">
        <f>IFERROR(X19/P19,"-")</f>
        <v>5844.4444444444</v>
      </c>
      <c r="Z19" s="332">
        <f>IFERROR(X19/V19,"-")</f>
        <v>32875</v>
      </c>
      <c r="AA19" s="332">
        <f>X19-J19</f>
        <v>-337000</v>
      </c>
      <c r="AB19" s="45">
        <f>X19/J19</f>
        <v>0.43833333333333</v>
      </c>
      <c r="AC19" s="58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6"/>
    <mergeCell ref="J12:J16"/>
    <mergeCell ref="U12:U16"/>
    <mergeCell ref="AA12:AA16"/>
    <mergeCell ref="AB12:AB16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25</v>
      </c>
      <c r="B2" s="145" t="s">
        <v>26</v>
      </c>
      <c r="E2" s="147"/>
      <c r="F2" s="147"/>
      <c r="G2" s="147"/>
      <c r="H2" s="147"/>
      <c r="I2" s="147"/>
      <c r="J2" s="148"/>
      <c r="K2" s="148"/>
      <c r="L2" s="148" t="s">
        <v>27</v>
      </c>
      <c r="M2" s="148"/>
      <c r="N2" s="148"/>
      <c r="O2" s="148" t="s">
        <v>28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29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30</v>
      </c>
      <c r="CK2" s="306" t="s">
        <v>31</v>
      </c>
      <c r="CL2" s="309" t="s">
        <v>32</v>
      </c>
      <c r="CM2" s="310"/>
      <c r="CN2" s="311"/>
    </row>
    <row r="3" spans="1:94" customHeight="1" ht="14.25">
      <c r="A3" s="145" t="s">
        <v>101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34</v>
      </c>
      <c r="Z3" s="318"/>
      <c r="AA3" s="318"/>
      <c r="AB3" s="318"/>
      <c r="AC3" s="318"/>
      <c r="AD3" s="318"/>
      <c r="AE3" s="318"/>
      <c r="AF3" s="318"/>
      <c r="AG3" s="318"/>
      <c r="AH3" s="319" t="s">
        <v>35</v>
      </c>
      <c r="AI3" s="320"/>
      <c r="AJ3" s="320"/>
      <c r="AK3" s="320"/>
      <c r="AL3" s="320"/>
      <c r="AM3" s="320"/>
      <c r="AN3" s="320"/>
      <c r="AO3" s="320"/>
      <c r="AP3" s="321"/>
      <c r="AQ3" s="322" t="s">
        <v>36</v>
      </c>
      <c r="AR3" s="323"/>
      <c r="AS3" s="323"/>
      <c r="AT3" s="323"/>
      <c r="AU3" s="323"/>
      <c r="AV3" s="323"/>
      <c r="AW3" s="323"/>
      <c r="AX3" s="323"/>
      <c r="AY3" s="324"/>
      <c r="AZ3" s="325" t="s">
        <v>37</v>
      </c>
      <c r="BA3" s="326"/>
      <c r="BB3" s="326"/>
      <c r="BC3" s="326"/>
      <c r="BD3" s="326"/>
      <c r="BE3" s="326"/>
      <c r="BF3" s="326"/>
      <c r="BG3" s="326"/>
      <c r="BH3" s="327"/>
      <c r="BI3" s="312" t="s">
        <v>38</v>
      </c>
      <c r="BJ3" s="313"/>
      <c r="BK3" s="313"/>
      <c r="BL3" s="313"/>
      <c r="BM3" s="313"/>
      <c r="BN3" s="313"/>
      <c r="BO3" s="313"/>
      <c r="BP3" s="313"/>
      <c r="BQ3" s="314"/>
      <c r="BR3" s="293" t="s">
        <v>39</v>
      </c>
      <c r="BS3" s="294"/>
      <c r="BT3" s="294"/>
      <c r="BU3" s="294"/>
      <c r="BV3" s="294"/>
      <c r="BW3" s="294"/>
      <c r="BX3" s="294"/>
      <c r="BY3" s="294"/>
      <c r="BZ3" s="295"/>
      <c r="CA3" s="296" t="s">
        <v>40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41</v>
      </c>
      <c r="CM3" s="300"/>
      <c r="CN3" s="301" t="s">
        <v>42</v>
      </c>
    </row>
    <row r="4" spans="1:94">
      <c r="A4" s="151"/>
      <c r="B4" s="152" t="s">
        <v>43</v>
      </c>
      <c r="C4" s="152" t="s">
        <v>102</v>
      </c>
      <c r="D4" s="153" t="s">
        <v>47</v>
      </c>
      <c r="E4" s="152" t="s">
        <v>48</v>
      </c>
      <c r="F4" s="154" t="s">
        <v>50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51</v>
      </c>
      <c r="Z4" s="158" t="s">
        <v>52</v>
      </c>
      <c r="AA4" s="158" t="s">
        <v>53</v>
      </c>
      <c r="AB4" s="158" t="s">
        <v>17</v>
      </c>
      <c r="AC4" s="158" t="s">
        <v>54</v>
      </c>
      <c r="AD4" s="158" t="s">
        <v>55</v>
      </c>
      <c r="AE4" s="158" t="s">
        <v>56</v>
      </c>
      <c r="AF4" s="158" t="s">
        <v>57</v>
      </c>
      <c r="AG4" s="158" t="s">
        <v>58</v>
      </c>
      <c r="AH4" s="159" t="s">
        <v>51</v>
      </c>
      <c r="AI4" s="159" t="s">
        <v>52</v>
      </c>
      <c r="AJ4" s="159" t="s">
        <v>53</v>
      </c>
      <c r="AK4" s="159" t="s">
        <v>17</v>
      </c>
      <c r="AL4" s="159" t="s">
        <v>54</v>
      </c>
      <c r="AM4" s="159" t="s">
        <v>55</v>
      </c>
      <c r="AN4" s="159" t="s">
        <v>56</v>
      </c>
      <c r="AO4" s="159" t="s">
        <v>57</v>
      </c>
      <c r="AP4" s="159" t="s">
        <v>58</v>
      </c>
      <c r="AQ4" s="160" t="s">
        <v>51</v>
      </c>
      <c r="AR4" s="160" t="s">
        <v>52</v>
      </c>
      <c r="AS4" s="160" t="s">
        <v>53</v>
      </c>
      <c r="AT4" s="160" t="s">
        <v>17</v>
      </c>
      <c r="AU4" s="160" t="s">
        <v>54</v>
      </c>
      <c r="AV4" s="160" t="s">
        <v>55</v>
      </c>
      <c r="AW4" s="160" t="s">
        <v>56</v>
      </c>
      <c r="AX4" s="160" t="s">
        <v>57</v>
      </c>
      <c r="AY4" s="160" t="s">
        <v>58</v>
      </c>
      <c r="AZ4" s="161" t="s">
        <v>51</v>
      </c>
      <c r="BA4" s="161" t="s">
        <v>52</v>
      </c>
      <c r="BB4" s="161" t="s">
        <v>53</v>
      </c>
      <c r="BC4" s="161" t="s">
        <v>17</v>
      </c>
      <c r="BD4" s="161" t="s">
        <v>54</v>
      </c>
      <c r="BE4" s="161" t="s">
        <v>55</v>
      </c>
      <c r="BF4" s="161" t="s">
        <v>56</v>
      </c>
      <c r="BG4" s="161" t="s">
        <v>57</v>
      </c>
      <c r="BH4" s="161" t="s">
        <v>58</v>
      </c>
      <c r="BI4" s="162" t="s">
        <v>51</v>
      </c>
      <c r="BJ4" s="162" t="s">
        <v>52</v>
      </c>
      <c r="BK4" s="162" t="s">
        <v>53</v>
      </c>
      <c r="BL4" s="162" t="s">
        <v>17</v>
      </c>
      <c r="BM4" s="162" t="s">
        <v>54</v>
      </c>
      <c r="BN4" s="162" t="s">
        <v>55</v>
      </c>
      <c r="BO4" s="162" t="s">
        <v>56</v>
      </c>
      <c r="BP4" s="162" t="s">
        <v>57</v>
      </c>
      <c r="BQ4" s="162" t="s">
        <v>58</v>
      </c>
      <c r="BR4" s="163" t="s">
        <v>51</v>
      </c>
      <c r="BS4" s="163" t="s">
        <v>52</v>
      </c>
      <c r="BT4" s="163" t="s">
        <v>53</v>
      </c>
      <c r="BU4" s="163" t="s">
        <v>17</v>
      </c>
      <c r="BV4" s="163" t="s">
        <v>54</v>
      </c>
      <c r="BW4" s="163" t="s">
        <v>55</v>
      </c>
      <c r="BX4" s="163" t="s">
        <v>56</v>
      </c>
      <c r="BY4" s="163" t="s">
        <v>57</v>
      </c>
      <c r="BZ4" s="163" t="s">
        <v>58</v>
      </c>
      <c r="CA4" s="164" t="s">
        <v>51</v>
      </c>
      <c r="CB4" s="164" t="s">
        <v>52</v>
      </c>
      <c r="CC4" s="164" t="s">
        <v>53</v>
      </c>
      <c r="CD4" s="164" t="s">
        <v>17</v>
      </c>
      <c r="CE4" s="164" t="s">
        <v>54</v>
      </c>
      <c r="CF4" s="164" t="s">
        <v>55</v>
      </c>
      <c r="CG4" s="164" t="s">
        <v>56</v>
      </c>
      <c r="CH4" s="164" t="s">
        <v>57</v>
      </c>
      <c r="CI4" s="164" t="s">
        <v>58</v>
      </c>
      <c r="CJ4" s="305"/>
      <c r="CK4" s="308"/>
      <c r="CL4" s="165" t="s">
        <v>59</v>
      </c>
      <c r="CM4" s="165" t="s">
        <v>60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4.9647794419935</v>
      </c>
      <c r="B6" s="346" t="s">
        <v>103</v>
      </c>
      <c r="C6" s="346"/>
      <c r="D6" s="346"/>
      <c r="E6" s="175" t="s">
        <v>104</v>
      </c>
      <c r="F6" s="175" t="s">
        <v>105</v>
      </c>
      <c r="G6" s="339">
        <v>1303784</v>
      </c>
      <c r="H6" s="176">
        <v>1180</v>
      </c>
      <c r="I6" s="176">
        <v>0</v>
      </c>
      <c r="J6" s="176">
        <v>58930</v>
      </c>
      <c r="K6" s="177">
        <v>513</v>
      </c>
      <c r="L6" s="178">
        <f>IFERROR(K6/J6,"-")</f>
        <v>0.0087052435092483</v>
      </c>
      <c r="M6" s="176">
        <v>33</v>
      </c>
      <c r="N6" s="176">
        <v>199</v>
      </c>
      <c r="O6" s="178">
        <f>IFERROR(M6/(K6),"-")</f>
        <v>0.064327485380117</v>
      </c>
      <c r="P6" s="179">
        <f>IFERROR(G6/SUM(K6:K6),"-")</f>
        <v>2541.4892787524</v>
      </c>
      <c r="Q6" s="180">
        <v>71</v>
      </c>
      <c r="R6" s="178">
        <f>IF(K6=0,"-",Q6/K6)</f>
        <v>0.13840155945419</v>
      </c>
      <c r="S6" s="344">
        <v>6473000</v>
      </c>
      <c r="T6" s="345">
        <f>IFERROR(S6/K6,"-")</f>
        <v>12617.933723197</v>
      </c>
      <c r="U6" s="345">
        <f>IFERROR(S6/Q6,"-")</f>
        <v>91169.014084507</v>
      </c>
      <c r="V6" s="339">
        <f>SUM(S6:S6)-SUM(G6:G6)</f>
        <v>5169216</v>
      </c>
      <c r="W6" s="182">
        <f>SUM(S6:S6)/SUM(G6:G6)</f>
        <v>4.9647794419935</v>
      </c>
      <c r="Y6" s="183">
        <v>8</v>
      </c>
      <c r="Z6" s="184">
        <f>IF(K6=0,"",IF(Y6=0,"",(Y6/K6)))</f>
        <v>0.015594541910331</v>
      </c>
      <c r="AA6" s="183">
        <v>1</v>
      </c>
      <c r="AB6" s="185">
        <f>IFERROR(AA6/Y6,"-")</f>
        <v>0.125</v>
      </c>
      <c r="AC6" s="186">
        <v>39000</v>
      </c>
      <c r="AD6" s="187">
        <f>IFERROR(AC6/Y6,"-")</f>
        <v>4875</v>
      </c>
      <c r="AE6" s="188"/>
      <c r="AF6" s="188"/>
      <c r="AG6" s="188">
        <v>1</v>
      </c>
      <c r="AH6" s="189">
        <v>1</v>
      </c>
      <c r="AI6" s="190">
        <f>IF(K6=0,"",IF(AH6=0,"",(AH6/K6)))</f>
        <v>0.0019493177387914</v>
      </c>
      <c r="AJ6" s="189"/>
      <c r="AK6" s="191">
        <f>IFERROR(AJ6/AH6,"-")</f>
        <v>0</v>
      </c>
      <c r="AL6" s="192"/>
      <c r="AM6" s="193">
        <f>IFERROR(AL6/AH6,"-")</f>
        <v>0</v>
      </c>
      <c r="AN6" s="194"/>
      <c r="AO6" s="194"/>
      <c r="AP6" s="194"/>
      <c r="AQ6" s="195">
        <v>3</v>
      </c>
      <c r="AR6" s="196">
        <f>IF(K6=0,"",IF(AQ6=0,"",(AQ6/K6)))</f>
        <v>0.0058479532163743</v>
      </c>
      <c r="AS6" s="195"/>
      <c r="AT6" s="197">
        <f>IFERROR(AS6/AQ6,"-")</f>
        <v>0</v>
      </c>
      <c r="AU6" s="198"/>
      <c r="AV6" s="199">
        <f>IFERROR(AU6/AQ6,"-")</f>
        <v>0</v>
      </c>
      <c r="AW6" s="200"/>
      <c r="AX6" s="200"/>
      <c r="AY6" s="200"/>
      <c r="AZ6" s="201">
        <v>30</v>
      </c>
      <c r="BA6" s="202">
        <f>IF(K6=0,"",IF(AZ6=0,"",(AZ6/K6)))</f>
        <v>0.058479532163743</v>
      </c>
      <c r="BB6" s="201">
        <v>1</v>
      </c>
      <c r="BC6" s="203">
        <f>IFERROR(BB6/AZ6,"-")</f>
        <v>0.033333333333333</v>
      </c>
      <c r="BD6" s="204">
        <v>90000</v>
      </c>
      <c r="BE6" s="205">
        <f>IFERROR(BD6/AZ6,"-")</f>
        <v>3000</v>
      </c>
      <c r="BF6" s="206"/>
      <c r="BG6" s="206"/>
      <c r="BH6" s="206">
        <v>1</v>
      </c>
      <c r="BI6" s="207">
        <v>310</v>
      </c>
      <c r="BJ6" s="208">
        <f>IF(K6=0,"",IF(BI6=0,"",(BI6/K6)))</f>
        <v>0.60428849902534</v>
      </c>
      <c r="BK6" s="209">
        <v>38</v>
      </c>
      <c r="BL6" s="210">
        <f>IFERROR(BK6/BI6,"-")</f>
        <v>0.12258064516129</v>
      </c>
      <c r="BM6" s="211">
        <v>3160000</v>
      </c>
      <c r="BN6" s="212">
        <f>IFERROR(BM6/BI6,"-")</f>
        <v>10193.548387097</v>
      </c>
      <c r="BO6" s="213">
        <v>12</v>
      </c>
      <c r="BP6" s="213">
        <v>6</v>
      </c>
      <c r="BQ6" s="213">
        <v>20</v>
      </c>
      <c r="BR6" s="214">
        <v>132</v>
      </c>
      <c r="BS6" s="215">
        <f>IF(K6=0,"",IF(BR6=0,"",(BR6/K6)))</f>
        <v>0.25730994152047</v>
      </c>
      <c r="BT6" s="216">
        <v>24</v>
      </c>
      <c r="BU6" s="217">
        <f>IFERROR(BT6/BR6,"-")</f>
        <v>0.18181818181818</v>
      </c>
      <c r="BV6" s="218">
        <v>2969000</v>
      </c>
      <c r="BW6" s="219">
        <f>IFERROR(BV6/BR6,"-")</f>
        <v>22492.424242424</v>
      </c>
      <c r="BX6" s="220">
        <v>6</v>
      </c>
      <c r="BY6" s="220">
        <v>3</v>
      </c>
      <c r="BZ6" s="220">
        <v>15</v>
      </c>
      <c r="CA6" s="221">
        <v>29</v>
      </c>
      <c r="CB6" s="222">
        <f>IF(K6=0,"",IF(CA6=0,"",(CA6/K6)))</f>
        <v>0.056530214424951</v>
      </c>
      <c r="CC6" s="223">
        <v>7</v>
      </c>
      <c r="CD6" s="224">
        <f>IFERROR(CC6/CA6,"-")</f>
        <v>0.24137931034483</v>
      </c>
      <c r="CE6" s="225">
        <v>215000</v>
      </c>
      <c r="CF6" s="226">
        <f>IFERROR(CE6/CA6,"-")</f>
        <v>7413.7931034483</v>
      </c>
      <c r="CG6" s="227"/>
      <c r="CH6" s="227">
        <v>2</v>
      </c>
      <c r="CI6" s="227">
        <v>5</v>
      </c>
      <c r="CJ6" s="228">
        <v>71</v>
      </c>
      <c r="CK6" s="229">
        <v>6473000</v>
      </c>
      <c r="CL6" s="229">
        <v>1270000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174">
        <f>W7</f>
        <v>4.6700913045227</v>
      </c>
      <c r="B7" s="346" t="s">
        <v>106</v>
      </c>
      <c r="C7" s="346"/>
      <c r="D7" s="346"/>
      <c r="E7" s="175" t="s">
        <v>107</v>
      </c>
      <c r="F7" s="175" t="s">
        <v>105</v>
      </c>
      <c r="G7" s="339">
        <v>696132</v>
      </c>
      <c r="H7" s="176">
        <v>675</v>
      </c>
      <c r="I7" s="176">
        <v>0</v>
      </c>
      <c r="J7" s="176">
        <v>39357</v>
      </c>
      <c r="K7" s="177">
        <v>250</v>
      </c>
      <c r="L7" s="178">
        <f>IFERROR(K7/J7,"-")</f>
        <v>0.0063521101709988</v>
      </c>
      <c r="M7" s="176">
        <v>11</v>
      </c>
      <c r="N7" s="176">
        <v>98</v>
      </c>
      <c r="O7" s="178">
        <f>IFERROR(M7/(K7),"-")</f>
        <v>0.044</v>
      </c>
      <c r="P7" s="179">
        <f>IFERROR(G7/SUM(K7:K7),"-")</f>
        <v>2784.528</v>
      </c>
      <c r="Q7" s="180">
        <v>41</v>
      </c>
      <c r="R7" s="178">
        <f>IF(K7=0,"-",Q7/K7)</f>
        <v>0.164</v>
      </c>
      <c r="S7" s="344">
        <v>3251000</v>
      </c>
      <c r="T7" s="345">
        <f>IFERROR(S7/K7,"-")</f>
        <v>13004</v>
      </c>
      <c r="U7" s="345">
        <f>IFERROR(S7/Q7,"-")</f>
        <v>79292.682926829</v>
      </c>
      <c r="V7" s="339">
        <f>SUM(S7:S7)-SUM(G7:G7)</f>
        <v>2554868</v>
      </c>
      <c r="W7" s="182">
        <f>SUM(S7:S7)/SUM(G7:G7)</f>
        <v>4.6700913045227</v>
      </c>
      <c r="Y7" s="183">
        <v>4</v>
      </c>
      <c r="Z7" s="184">
        <f>IF(K7=0,"",IF(Y7=0,"",(Y7/K7)))</f>
        <v>0.016</v>
      </c>
      <c r="AA7" s="183"/>
      <c r="AB7" s="185">
        <f>IFERROR(AA7/Y7,"-")</f>
        <v>0</v>
      </c>
      <c r="AC7" s="186"/>
      <c r="AD7" s="187">
        <f>IFERROR(AC7/Y7,"-")</f>
        <v>0</v>
      </c>
      <c r="AE7" s="188"/>
      <c r="AF7" s="188"/>
      <c r="AG7" s="188"/>
      <c r="AH7" s="189"/>
      <c r="AI7" s="190">
        <f>IF(K7=0,"",IF(AH7=0,"",(AH7/K7)))</f>
        <v>0</v>
      </c>
      <c r="AJ7" s="189"/>
      <c r="AK7" s="191" t="str">
        <f>IFERROR(AJ7/AH7,"-")</f>
        <v>-</v>
      </c>
      <c r="AL7" s="192"/>
      <c r="AM7" s="193" t="str">
        <f>IFERROR(AL7/AH7,"-")</f>
        <v>-</v>
      </c>
      <c r="AN7" s="194"/>
      <c r="AO7" s="194"/>
      <c r="AP7" s="194"/>
      <c r="AQ7" s="195">
        <v>5</v>
      </c>
      <c r="AR7" s="196">
        <f>IF(K7=0,"",IF(AQ7=0,"",(AQ7/K7)))</f>
        <v>0.02</v>
      </c>
      <c r="AS7" s="195"/>
      <c r="AT7" s="197">
        <f>IFERROR(AS7/AQ7,"-")</f>
        <v>0</v>
      </c>
      <c r="AU7" s="198"/>
      <c r="AV7" s="199">
        <f>IFERROR(AU7/AQ7,"-")</f>
        <v>0</v>
      </c>
      <c r="AW7" s="200"/>
      <c r="AX7" s="200"/>
      <c r="AY7" s="200"/>
      <c r="AZ7" s="201">
        <v>11</v>
      </c>
      <c r="BA7" s="202">
        <f>IF(K7=0,"",IF(AZ7=0,"",(AZ7/K7)))</f>
        <v>0.044</v>
      </c>
      <c r="BB7" s="201">
        <v>1</v>
      </c>
      <c r="BC7" s="203">
        <f>IFERROR(BB7/AZ7,"-")</f>
        <v>0.090909090909091</v>
      </c>
      <c r="BD7" s="204">
        <v>3000</v>
      </c>
      <c r="BE7" s="205">
        <f>IFERROR(BD7/AZ7,"-")</f>
        <v>272.72727272727</v>
      </c>
      <c r="BF7" s="206">
        <v>1</v>
      </c>
      <c r="BG7" s="206"/>
      <c r="BH7" s="206"/>
      <c r="BI7" s="207">
        <v>122</v>
      </c>
      <c r="BJ7" s="208">
        <f>IF(K7=0,"",IF(BI7=0,"",(BI7/K7)))</f>
        <v>0.488</v>
      </c>
      <c r="BK7" s="209">
        <v>13</v>
      </c>
      <c r="BL7" s="210">
        <f>IFERROR(BK7/BI7,"-")</f>
        <v>0.10655737704918</v>
      </c>
      <c r="BM7" s="211">
        <v>316000</v>
      </c>
      <c r="BN7" s="212">
        <f>IFERROR(BM7/BI7,"-")</f>
        <v>2590.1639344262</v>
      </c>
      <c r="BO7" s="213">
        <v>7</v>
      </c>
      <c r="BP7" s="213">
        <v>2</v>
      </c>
      <c r="BQ7" s="213">
        <v>4</v>
      </c>
      <c r="BR7" s="214">
        <v>82</v>
      </c>
      <c r="BS7" s="215">
        <f>IF(K7=0,"",IF(BR7=0,"",(BR7/K7)))</f>
        <v>0.328</v>
      </c>
      <c r="BT7" s="216">
        <v>18</v>
      </c>
      <c r="BU7" s="217">
        <f>IFERROR(BT7/BR7,"-")</f>
        <v>0.21951219512195</v>
      </c>
      <c r="BV7" s="218">
        <v>985000</v>
      </c>
      <c r="BW7" s="219">
        <f>IFERROR(BV7/BR7,"-")</f>
        <v>12012.195121951</v>
      </c>
      <c r="BX7" s="220">
        <v>7</v>
      </c>
      <c r="BY7" s="220">
        <v>3</v>
      </c>
      <c r="BZ7" s="220">
        <v>8</v>
      </c>
      <c r="CA7" s="221">
        <v>26</v>
      </c>
      <c r="CB7" s="222">
        <f>IF(K7=0,"",IF(CA7=0,"",(CA7/K7)))</f>
        <v>0.104</v>
      </c>
      <c r="CC7" s="223">
        <v>9</v>
      </c>
      <c r="CD7" s="224">
        <f>IFERROR(CC7/CA7,"-")</f>
        <v>0.34615384615385</v>
      </c>
      <c r="CE7" s="225">
        <v>1947000</v>
      </c>
      <c r="CF7" s="226">
        <f>IFERROR(CE7/CA7,"-")</f>
        <v>74884.615384615</v>
      </c>
      <c r="CG7" s="227"/>
      <c r="CH7" s="227">
        <v>1</v>
      </c>
      <c r="CI7" s="227">
        <v>8</v>
      </c>
      <c r="CJ7" s="228">
        <v>41</v>
      </c>
      <c r="CK7" s="229">
        <v>3251000</v>
      </c>
      <c r="CL7" s="229">
        <v>1294000</v>
      </c>
      <c r="CM7" s="229"/>
      <c r="CN7" s="230" t="str">
        <f>IF(AND(CL7=0,CM7=0),"",IF(AND(CL7&lt;=100000,CM7&lt;=100000),"",IF(CL7/CK7&gt;0.7,"男高",IF(CM7/CK7&gt;0.7,"女高",""))))</f>
        <v/>
      </c>
    </row>
    <row r="8" spans="1:94">
      <c r="A8" s="231"/>
      <c r="B8" s="151"/>
      <c r="C8" s="232"/>
      <c r="D8" s="233"/>
      <c r="E8" s="175"/>
      <c r="F8" s="175"/>
      <c r="G8" s="340"/>
      <c r="H8" s="234"/>
      <c r="I8" s="234"/>
      <c r="J8" s="176"/>
      <c r="K8" s="176"/>
      <c r="L8" s="235"/>
      <c r="M8" s="235"/>
      <c r="N8" s="176"/>
      <c r="O8" s="235"/>
      <c r="P8" s="181"/>
      <c r="Q8" s="181"/>
      <c r="R8" s="181"/>
      <c r="S8" s="344"/>
      <c r="T8" s="344"/>
      <c r="U8" s="344"/>
      <c r="V8" s="344"/>
      <c r="W8" s="235"/>
      <c r="X8" s="172"/>
      <c r="Y8" s="236"/>
      <c r="Z8" s="237"/>
      <c r="AA8" s="236"/>
      <c r="AB8" s="238"/>
      <c r="AC8" s="239"/>
      <c r="AD8" s="240"/>
      <c r="AE8" s="241"/>
      <c r="AF8" s="241"/>
      <c r="AG8" s="241"/>
      <c r="AH8" s="236"/>
      <c r="AI8" s="237"/>
      <c r="AJ8" s="236"/>
      <c r="AK8" s="238"/>
      <c r="AL8" s="239"/>
      <c r="AM8" s="240"/>
      <c r="AN8" s="241"/>
      <c r="AO8" s="241"/>
      <c r="AP8" s="241"/>
      <c r="AQ8" s="236"/>
      <c r="AR8" s="237"/>
      <c r="AS8" s="236"/>
      <c r="AT8" s="238"/>
      <c r="AU8" s="239"/>
      <c r="AV8" s="240"/>
      <c r="AW8" s="241"/>
      <c r="AX8" s="241"/>
      <c r="AY8" s="241"/>
      <c r="AZ8" s="236"/>
      <c r="BA8" s="237"/>
      <c r="BB8" s="236"/>
      <c r="BC8" s="238"/>
      <c r="BD8" s="239"/>
      <c r="BE8" s="240"/>
      <c r="BF8" s="241"/>
      <c r="BG8" s="241"/>
      <c r="BH8" s="241"/>
      <c r="BI8" s="173"/>
      <c r="BJ8" s="242"/>
      <c r="BK8" s="236"/>
      <c r="BL8" s="238"/>
      <c r="BM8" s="239"/>
      <c r="BN8" s="240"/>
      <c r="BO8" s="241"/>
      <c r="BP8" s="241"/>
      <c r="BQ8" s="241"/>
      <c r="BR8" s="173"/>
      <c r="BS8" s="242"/>
      <c r="BT8" s="236"/>
      <c r="BU8" s="238"/>
      <c r="BV8" s="239"/>
      <c r="BW8" s="240"/>
      <c r="BX8" s="241"/>
      <c r="BY8" s="241"/>
      <c r="BZ8" s="241"/>
      <c r="CA8" s="173"/>
      <c r="CB8" s="242"/>
      <c r="CC8" s="236"/>
      <c r="CD8" s="238"/>
      <c r="CE8" s="239"/>
      <c r="CF8" s="240"/>
      <c r="CG8" s="241"/>
      <c r="CH8" s="241"/>
      <c r="CI8" s="241"/>
      <c r="CJ8" s="243"/>
      <c r="CK8" s="239"/>
      <c r="CL8" s="239"/>
      <c r="CM8" s="239"/>
      <c r="CN8" s="244"/>
    </row>
    <row r="9" spans="1:94">
      <c r="A9" s="231"/>
      <c r="B9" s="245"/>
      <c r="C9" s="176"/>
      <c r="D9" s="176"/>
      <c r="E9" s="246"/>
      <c r="F9" s="247"/>
      <c r="G9" s="341"/>
      <c r="H9" s="234"/>
      <c r="I9" s="234"/>
      <c r="J9" s="176"/>
      <c r="K9" s="176"/>
      <c r="L9" s="235"/>
      <c r="M9" s="235"/>
      <c r="N9" s="176"/>
      <c r="O9" s="235"/>
      <c r="P9" s="181"/>
      <c r="Q9" s="181"/>
      <c r="R9" s="181"/>
      <c r="S9" s="344"/>
      <c r="T9" s="344"/>
      <c r="U9" s="344"/>
      <c r="V9" s="344"/>
      <c r="W9" s="235"/>
      <c r="X9" s="248"/>
      <c r="Y9" s="236"/>
      <c r="Z9" s="237"/>
      <c r="AA9" s="236"/>
      <c r="AB9" s="238"/>
      <c r="AC9" s="239"/>
      <c r="AD9" s="240"/>
      <c r="AE9" s="241"/>
      <c r="AF9" s="241"/>
      <c r="AG9" s="241"/>
      <c r="AH9" s="236"/>
      <c r="AI9" s="237"/>
      <c r="AJ9" s="236"/>
      <c r="AK9" s="238"/>
      <c r="AL9" s="239"/>
      <c r="AM9" s="240"/>
      <c r="AN9" s="241"/>
      <c r="AO9" s="241"/>
      <c r="AP9" s="241"/>
      <c r="AQ9" s="236"/>
      <c r="AR9" s="237"/>
      <c r="AS9" s="236"/>
      <c r="AT9" s="238"/>
      <c r="AU9" s="239"/>
      <c r="AV9" s="240"/>
      <c r="AW9" s="241"/>
      <c r="AX9" s="241"/>
      <c r="AY9" s="241"/>
      <c r="AZ9" s="236"/>
      <c r="BA9" s="237"/>
      <c r="BB9" s="236"/>
      <c r="BC9" s="238"/>
      <c r="BD9" s="239"/>
      <c r="BE9" s="240"/>
      <c r="BF9" s="241"/>
      <c r="BG9" s="241"/>
      <c r="BH9" s="241"/>
      <c r="BI9" s="173"/>
      <c r="BJ9" s="242"/>
      <c r="BK9" s="236"/>
      <c r="BL9" s="238"/>
      <c r="BM9" s="239"/>
      <c r="BN9" s="240"/>
      <c r="BO9" s="241"/>
      <c r="BP9" s="241"/>
      <c r="BQ9" s="241"/>
      <c r="BR9" s="173"/>
      <c r="BS9" s="242"/>
      <c r="BT9" s="236"/>
      <c r="BU9" s="238"/>
      <c r="BV9" s="239"/>
      <c r="BW9" s="240"/>
      <c r="BX9" s="241"/>
      <c r="BY9" s="241"/>
      <c r="BZ9" s="241"/>
      <c r="CA9" s="173"/>
      <c r="CB9" s="242"/>
      <c r="CC9" s="236"/>
      <c r="CD9" s="238"/>
      <c r="CE9" s="239"/>
      <c r="CF9" s="240"/>
      <c r="CG9" s="241"/>
      <c r="CH9" s="241"/>
      <c r="CI9" s="241"/>
      <c r="CJ9" s="243"/>
      <c r="CK9" s="239"/>
      <c r="CL9" s="239"/>
      <c r="CM9" s="239"/>
      <c r="CN9" s="244"/>
    </row>
    <row r="10" spans="1:94">
      <c r="A10" s="166">
        <f>Z10</f>
        <v/>
      </c>
      <c r="B10" s="249"/>
      <c r="C10" s="249"/>
      <c r="D10" s="249"/>
      <c r="E10" s="250" t="s">
        <v>108</v>
      </c>
      <c r="F10" s="250"/>
      <c r="G10" s="342">
        <f>SUM(G6:G9)</f>
        <v>1999916</v>
      </c>
      <c r="H10" s="249">
        <f>SUM(H6:H9)</f>
        <v>1855</v>
      </c>
      <c r="I10" s="249">
        <f>SUM(I6:I9)</f>
        <v>0</v>
      </c>
      <c r="J10" s="249">
        <f>SUM(J6:J9)</f>
        <v>98287</v>
      </c>
      <c r="K10" s="249">
        <f>SUM(K6:K9)</f>
        <v>763</v>
      </c>
      <c r="L10" s="251">
        <f>IFERROR(K10/J10,"-")</f>
        <v>0.0077629798447404</v>
      </c>
      <c r="M10" s="252">
        <f>SUM(M6:M9)</f>
        <v>44</v>
      </c>
      <c r="N10" s="252">
        <f>SUM(N6:N9)</f>
        <v>297</v>
      </c>
      <c r="O10" s="251">
        <f>IFERROR(M10/K10,"-")</f>
        <v>0.057667103538663</v>
      </c>
      <c r="P10" s="253">
        <f>IFERROR(G10/K10,"-")</f>
        <v>2621.121887287</v>
      </c>
      <c r="Q10" s="254">
        <f>SUM(Q6:Q9)</f>
        <v>112</v>
      </c>
      <c r="R10" s="251">
        <f>IFERROR(Q10/K10,"-")</f>
        <v>0.14678899082569</v>
      </c>
      <c r="S10" s="342">
        <f>SUM(S6:S9)</f>
        <v>9724000</v>
      </c>
      <c r="T10" s="342">
        <f>IFERROR(S10/K10,"-")</f>
        <v>12744.429882045</v>
      </c>
      <c r="U10" s="342">
        <f>IFERROR(S10/Q10,"-")</f>
        <v>86821.428571429</v>
      </c>
      <c r="V10" s="342">
        <f>S10-G10</f>
        <v>7724084</v>
      </c>
      <c r="W10" s="255">
        <f>S10/G10</f>
        <v>4.8622042125769</v>
      </c>
      <c r="X10" s="256"/>
      <c r="Y10" s="257"/>
      <c r="Z10" s="257"/>
      <c r="AA10" s="257"/>
      <c r="AB10" s="257"/>
      <c r="AC10" s="257"/>
      <c r="AD10" s="257"/>
      <c r="AE10" s="257"/>
      <c r="AF10" s="257"/>
      <c r="AG10" s="257"/>
      <c r="AH10" s="257"/>
      <c r="AI10" s="257"/>
      <c r="AJ10" s="257"/>
      <c r="AK10" s="257"/>
      <c r="AL10" s="257"/>
      <c r="AM10" s="257"/>
      <c r="AN10" s="257"/>
      <c r="AO10" s="257"/>
      <c r="AP10" s="257"/>
      <c r="AQ10" s="257"/>
      <c r="AR10" s="257"/>
      <c r="AS10" s="257"/>
      <c r="AT10" s="257"/>
      <c r="AU10" s="257"/>
      <c r="AV10" s="257"/>
      <c r="AW10" s="257"/>
      <c r="AX10" s="257"/>
      <c r="AY10" s="257"/>
      <c r="AZ10" s="257"/>
      <c r="BA10" s="257"/>
      <c r="BB10" s="257"/>
      <c r="BC10" s="257"/>
      <c r="BD10" s="257"/>
      <c r="BE10" s="257"/>
      <c r="BF10" s="257"/>
      <c r="BG10" s="257"/>
      <c r="BH10" s="257"/>
      <c r="BI10" s="257"/>
      <c r="BJ10" s="257"/>
      <c r="BK10" s="257"/>
      <c r="BL10" s="257"/>
      <c r="BM10" s="257"/>
      <c r="BN10" s="257"/>
      <c r="BO10" s="257"/>
      <c r="BP10" s="257"/>
      <c r="BQ10" s="257"/>
      <c r="BR10" s="257"/>
      <c r="BS10" s="257"/>
      <c r="BT10" s="257"/>
      <c r="BU10" s="257"/>
      <c r="BV10" s="257"/>
      <c r="BW10" s="257"/>
      <c r="BX10" s="257"/>
      <c r="BY10" s="257"/>
      <c r="BZ10" s="257"/>
      <c r="CA10" s="257"/>
      <c r="CB10" s="257"/>
      <c r="CC10" s="257"/>
      <c r="CD10" s="257"/>
      <c r="CE10" s="257"/>
      <c r="CF10" s="257"/>
      <c r="CG10" s="257"/>
      <c r="CH10" s="257"/>
      <c r="CI10" s="257"/>
      <c r="CJ10" s="257"/>
      <c r="CK10" s="257"/>
      <c r="CL10" s="257"/>
      <c r="CM10" s="257"/>
      <c r="CN10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