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<sst xmlns="http://schemas.openxmlformats.org/spreadsheetml/2006/main" uniqueCount="107">
  <si>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</si>
  <si>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</si>
  <si>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</si>
  <si>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</si>
  <si>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</si>
  <si>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</si>
  <si>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</si>
  <si>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</si>
  <si>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</si>
  <si>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</si>
  <si>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</si>
  <si>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</si>
  <si>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</si>
  <si>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</si>
  <si>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</si>
  <si>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</si>
  <si>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</si>
  <si>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</si>
  <si>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</si>
  <si>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</si>
  <si>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</si>
  <si>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</si>
  <si>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</si>
  <si>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</si>
  <si>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</si>
  <si>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</si>
  <si>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</si>
  <si>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</si>
  <si>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</si>
  <si>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</si>
  <si>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</si>
  <si>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</si>
  <si>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</si>
  <si>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</si>
  <si>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</si>
  <si>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</si>
  <si>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</si>
  <si>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</si>
  <si>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</si>
  <si>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</si>
  <si>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</si>
  <si>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</si>
  <si>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</si>
  <si>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</si>
  <si>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</si>
  <si>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</si>
  <si>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</si>
  <si>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</si>
  <si>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</si>
  <si>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</si>
  <si>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</si>
  <si>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</si>
  <si>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</si>
  <si>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</si>
  <si>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</si>
  <si>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</si>
  <si>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</si>
  <si>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pp1823</t>
  </si>
  <si>
    <t>インターカラー</t>
  </si>
  <si>
    <t>焼肉飯</t>
  </si>
  <si>
    <t>求む！50歳以上の女性好き男性</t>
  </si>
  <si>
    <t>lp01</t>
  </si>
  <si>
    <t>ニッカン関西</t>
  </si>
  <si>
    <t>全5段</t>
  </si>
  <si>
    <t>11月22日(日)</t>
  </si>
  <si>
    <t>pp1824</t>
  </si>
  <si>
    <t>空電</t>
  </si>
  <si>
    <t>pp1825</t>
  </si>
  <si>
    <t>右女３</t>
  </si>
  <si>
    <t>男性求む</t>
  </si>
  <si>
    <t>デイリースポーツ関西</t>
  </si>
  <si>
    <t>4C終面全5段</t>
  </si>
  <si>
    <t>11月30日(月)</t>
  </si>
  <si>
    <t>pp1826</t>
  </si>
  <si>
    <t>pp1827</t>
  </si>
  <si>
    <t>サンスポ関東</t>
  </si>
  <si>
    <t>1C終面全5段</t>
  </si>
  <si>
    <t>pp1828</t>
  </si>
  <si>
    <t>pp1829</t>
  </si>
  <si>
    <t>記事(赤)</t>
  </si>
  <si>
    <t>146「もし出会系大賞があったら、このサイトが受賞しているでしょう」</t>
  </si>
  <si>
    <t>4C記事枠</t>
  </si>
  <si>
    <t>11月08日(日)</t>
  </si>
  <si>
    <t>pp1830</t>
  </si>
  <si>
    <t>記事(緑)</t>
  </si>
  <si>
    <t>145「これまで10人としか会ってないだと？お前、やな奴だな！」</t>
  </si>
  <si>
    <t>11月14日(土)</t>
  </si>
  <si>
    <t>pp1831</t>
  </si>
  <si>
    <t>記事(ノーマル)</t>
  </si>
  <si>
    <t>144「逆行出会いで熟女と出会い放題！」</t>
  </si>
  <si>
    <t>pp1832</t>
  </si>
  <si>
    <t>記事(青)</t>
  </si>
  <si>
    <t>143「行列のできる恋愛結婚情報サイト」</t>
  </si>
  <si>
    <t>11月28日(土)</t>
  </si>
  <si>
    <t>pp1833</t>
  </si>
  <si>
    <t>(空電共通)</t>
  </si>
  <si>
    <t>共通</t>
  </si>
  <si>
    <t>新聞 TOTAL</t>
  </si>
  <si>
    <t>●リスティング 広告</t>
  </si>
  <si>
    <t>UA</t>
  </si>
  <si>
    <t>ydi</t>
  </si>
  <si>
    <t>ADIT</t>
  </si>
  <si>
    <t>YDN（インフィード）</t>
  </si>
  <si>
    <t>11/1～11/30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</si>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</sst>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0.61538461538462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130000</v>
      </c>
      <c r="L6" s="79">
        <v>17</v>
      </c>
      <c r="M6" s="79">
        <v>0</v>
      </c>
      <c r="N6" s="79">
        <v>60</v>
      </c>
      <c r="O6" s="88">
        <v>8</v>
      </c>
      <c r="P6" s="89">
        <v>0</v>
      </c>
      <c r="Q6" s="90">
        <f>O6+P6</f>
        <v>8</v>
      </c>
      <c r="R6" s="80">
        <f>IFERROR(Q6/N6,"-")</f>
        <v>0.13333333333333</v>
      </c>
      <c r="S6" s="79">
        <v>1</v>
      </c>
      <c r="T6" s="79">
        <v>3</v>
      </c>
      <c r="U6" s="80">
        <f>IFERROR(T6/(Q6),"-")</f>
        <v>0.375</v>
      </c>
      <c r="V6" s="81">
        <f>IFERROR(K6/SUM(Q6:Q7),"-")</f>
        <v>8666.6666666667</v>
      </c>
      <c r="W6" s="82">
        <v>2</v>
      </c>
      <c r="X6" s="80">
        <f>IF(Q6=0,"-",W6/Q6)</f>
        <v>0.25</v>
      </c>
      <c r="Y6" s="181">
        <v>80000</v>
      </c>
      <c r="Z6" s="182">
        <f>IFERROR(Y6/Q6,"-")</f>
        <v>10000</v>
      </c>
      <c r="AA6" s="182">
        <f>IFERROR(Y6/W6,"-")</f>
        <v>40000</v>
      </c>
      <c r="AB6" s="176">
        <f>SUM(Y6:Y7)-SUM(K6:K7)</f>
        <v>-50000</v>
      </c>
      <c r="AC6" s="83">
        <f>SUM(Y6:Y7)/SUM(K6:K7)</f>
        <v>0.61538461538462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0.625</v>
      </c>
      <c r="BQ6" s="118">
        <v>2</v>
      </c>
      <c r="BR6" s="119">
        <f>IFERROR(BQ6/BO6,"-")</f>
        <v>0.4</v>
      </c>
      <c r="BS6" s="120">
        <v>80000</v>
      </c>
      <c r="BT6" s="121">
        <f>IFERROR(BS6/BO6,"-")</f>
        <v>16000</v>
      </c>
      <c r="BU6" s="122">
        <v>1</v>
      </c>
      <c r="BV6" s="122"/>
      <c r="BW6" s="122">
        <v>1</v>
      </c>
      <c r="BX6" s="123">
        <v>2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80000</v>
      </c>
      <c r="CR6" s="138">
        <v>77000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43</v>
      </c>
      <c r="M7" s="79">
        <v>21</v>
      </c>
      <c r="N7" s="79">
        <v>21</v>
      </c>
      <c r="O7" s="88">
        <v>7</v>
      </c>
      <c r="P7" s="89">
        <v>0</v>
      </c>
      <c r="Q7" s="90">
        <f>O7+P7</f>
        <v>7</v>
      </c>
      <c r="R7" s="80">
        <f>IFERROR(Q7/N7,"-")</f>
        <v>0.33333333333333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0.42857142857143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0.28571428571429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0.28571428571429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120000</v>
      </c>
      <c r="L8" s="79">
        <v>3</v>
      </c>
      <c r="M8" s="79">
        <v>0</v>
      </c>
      <c r="N8" s="79">
        <v>11</v>
      </c>
      <c r="O8" s="88">
        <v>2</v>
      </c>
      <c r="P8" s="89">
        <v>0</v>
      </c>
      <c r="Q8" s="90">
        <f>O8+P8</f>
        <v>2</v>
      </c>
      <c r="R8" s="80">
        <f>IFERROR(Q8/N8,"-")</f>
        <v>0.18181818181818</v>
      </c>
      <c r="S8" s="79">
        <v>0</v>
      </c>
      <c r="T8" s="79">
        <v>2</v>
      </c>
      <c r="U8" s="80">
        <f>IFERROR(T8/(Q8),"-")</f>
        <v>1</v>
      </c>
      <c r="V8" s="81">
        <f>IFERROR(K8/SUM(Q8:Q9),"-")</f>
        <v>40000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-120000</v>
      </c>
      <c r="AC8" s="83">
        <f>SUM(Y8:Y9)/SUM(K8:K9)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23</v>
      </c>
      <c r="M9" s="79">
        <v>15</v>
      </c>
      <c r="N9" s="79">
        <v>10</v>
      </c>
      <c r="O9" s="88">
        <v>1</v>
      </c>
      <c r="P9" s="89">
        <v>0</v>
      </c>
      <c r="Q9" s="90">
        <f>O9+P9</f>
        <v>1</v>
      </c>
      <c r="R9" s="80">
        <f>IFERROR(Q9/N9,"-")</f>
        <v>0.1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1.1866666666667</v>
      </c>
      <c r="B10" s="184" t="s">
        <v>74</v>
      </c>
      <c r="C10" s="184" t="s">
        <v>58</v>
      </c>
      <c r="D10" s="184"/>
      <c r="E10" s="184" t="s">
        <v>68</v>
      </c>
      <c r="F10" s="184" t="s">
        <v>69</v>
      </c>
      <c r="G10" s="184" t="s">
        <v>61</v>
      </c>
      <c r="H10" s="87" t="s">
        <v>75</v>
      </c>
      <c r="I10" s="87" t="s">
        <v>76</v>
      </c>
      <c r="J10" s="185" t="s">
        <v>64</v>
      </c>
      <c r="K10" s="176">
        <v>150000</v>
      </c>
      <c r="L10" s="79">
        <v>5</v>
      </c>
      <c r="M10" s="79">
        <v>0</v>
      </c>
      <c r="N10" s="79">
        <v>30</v>
      </c>
      <c r="O10" s="88">
        <v>2</v>
      </c>
      <c r="P10" s="89">
        <v>0</v>
      </c>
      <c r="Q10" s="90">
        <f>O10+P10</f>
        <v>2</v>
      </c>
      <c r="R10" s="80">
        <f>IFERROR(Q10/N10,"-")</f>
        <v>0.066666666666667</v>
      </c>
      <c r="S10" s="79">
        <v>0</v>
      </c>
      <c r="T10" s="79">
        <v>1</v>
      </c>
      <c r="U10" s="80">
        <f>IFERROR(T10/(Q10),"-")</f>
        <v>0.5</v>
      </c>
      <c r="V10" s="81">
        <f>IFERROR(K10/SUM(Q10:Q11),"-")</f>
        <v>16666.666666667</v>
      </c>
      <c r="W10" s="82">
        <v>1</v>
      </c>
      <c r="X10" s="80">
        <f>IF(Q10=0,"-",W10/Q10)</f>
        <v>0.5</v>
      </c>
      <c r="Y10" s="181">
        <v>5000</v>
      </c>
      <c r="Z10" s="182">
        <f>IFERROR(Y10/Q10,"-")</f>
        <v>2500</v>
      </c>
      <c r="AA10" s="182">
        <f>IFERROR(Y10/W10,"-")</f>
        <v>5000</v>
      </c>
      <c r="AB10" s="176">
        <f>SUM(Y10:Y11)-SUM(K10:K11)</f>
        <v>28000</v>
      </c>
      <c r="AC10" s="83">
        <f>SUM(Y10:Y11)/SUM(K10:K11)</f>
        <v>1.1866666666667</v>
      </c>
      <c r="AD10" s="77"/>
      <c r="AE10" s="91">
        <v>1</v>
      </c>
      <c r="AF10" s="92">
        <f>IF(Q10=0,"",IF(AE10=0,"",(AE10/Q10)))</f>
        <v>0.5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0.5</v>
      </c>
      <c r="BZ10" s="125">
        <v>1</v>
      </c>
      <c r="CA10" s="126">
        <f>IFERROR(BZ10/BX10,"-")</f>
        <v>1</v>
      </c>
      <c r="CB10" s="127">
        <v>5000</v>
      </c>
      <c r="CC10" s="128">
        <f>IFERROR(CB10/BX10,"-")</f>
        <v>5000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5000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68</v>
      </c>
      <c r="F11" s="184" t="s">
        <v>69</v>
      </c>
      <c r="G11" s="184" t="s">
        <v>66</v>
      </c>
      <c r="H11" s="87"/>
      <c r="I11" s="87"/>
      <c r="J11" s="87"/>
      <c r="K11" s="176"/>
      <c r="L11" s="79">
        <v>30</v>
      </c>
      <c r="M11" s="79">
        <v>23</v>
      </c>
      <c r="N11" s="79">
        <v>28</v>
      </c>
      <c r="O11" s="88">
        <v>7</v>
      </c>
      <c r="P11" s="89">
        <v>0</v>
      </c>
      <c r="Q11" s="90">
        <f>O11+P11</f>
        <v>7</v>
      </c>
      <c r="R11" s="80">
        <f>IFERROR(Q11/N11,"-")</f>
        <v>0.25</v>
      </c>
      <c r="S11" s="79">
        <v>3</v>
      </c>
      <c r="T11" s="79">
        <v>1</v>
      </c>
      <c r="U11" s="80">
        <f>IFERROR(T11/(Q11),"-")</f>
        <v>0.14285714285714</v>
      </c>
      <c r="V11" s="81"/>
      <c r="W11" s="82">
        <v>4</v>
      </c>
      <c r="X11" s="80">
        <f>IF(Q11=0,"-",W11/Q11)</f>
        <v>0.57142857142857</v>
      </c>
      <c r="Y11" s="181">
        <v>173000</v>
      </c>
      <c r="Z11" s="182">
        <f>IFERROR(Y11/Q11,"-")</f>
        <v>24714.285714286</v>
      </c>
      <c r="AA11" s="182">
        <f>IFERROR(Y11/W11,"-")</f>
        <v>43250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0.28571428571429</v>
      </c>
      <c r="BH11" s="109">
        <v>1</v>
      </c>
      <c r="BI11" s="111">
        <f>IFERROR(BH11/BF11,"-")</f>
        <v>0.5</v>
      </c>
      <c r="BJ11" s="112">
        <v>158000</v>
      </c>
      <c r="BK11" s="113">
        <f>IFERROR(BJ11/BF11,"-")</f>
        <v>79000</v>
      </c>
      <c r="BL11" s="114"/>
      <c r="BM11" s="114"/>
      <c r="BN11" s="114">
        <v>1</v>
      </c>
      <c r="BO11" s="116">
        <v>3</v>
      </c>
      <c r="BP11" s="117">
        <f>IF(Q11=0,"",IF(BO11=0,"",(BO11/Q11)))</f>
        <v>0.42857142857143</v>
      </c>
      <c r="BQ11" s="118">
        <v>3</v>
      </c>
      <c r="BR11" s="119">
        <f>IFERROR(BQ11/BO11,"-")</f>
        <v>1</v>
      </c>
      <c r="BS11" s="120">
        <v>15000</v>
      </c>
      <c r="BT11" s="121">
        <f>IFERROR(BS11/BO11,"-")</f>
        <v>5000</v>
      </c>
      <c r="BU11" s="122">
        <v>1</v>
      </c>
      <c r="BV11" s="122">
        <v>2</v>
      </c>
      <c r="BW11" s="122"/>
      <c r="BX11" s="123">
        <v>2</v>
      </c>
      <c r="BY11" s="124">
        <f>IF(Q11=0,"",IF(BX11=0,"",(BX11/Q11)))</f>
        <v>0.28571428571429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173000</v>
      </c>
      <c r="CR11" s="138">
        <v>158000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0.05</v>
      </c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61</v>
      </c>
      <c r="H12" s="87" t="s">
        <v>70</v>
      </c>
      <c r="I12" s="87" t="s">
        <v>81</v>
      </c>
      <c r="J12" s="185" t="s">
        <v>82</v>
      </c>
      <c r="K12" s="176">
        <v>100000</v>
      </c>
      <c r="L12" s="79">
        <v>14</v>
      </c>
      <c r="M12" s="79">
        <v>0</v>
      </c>
      <c r="N12" s="79">
        <v>58</v>
      </c>
      <c r="O12" s="88">
        <v>6</v>
      </c>
      <c r="P12" s="89">
        <v>0</v>
      </c>
      <c r="Q12" s="90">
        <f>O12+P12</f>
        <v>6</v>
      </c>
      <c r="R12" s="80">
        <f>IFERROR(Q12/N12,"-")</f>
        <v>0.10344827586207</v>
      </c>
      <c r="S12" s="79">
        <v>0</v>
      </c>
      <c r="T12" s="79">
        <v>2</v>
      </c>
      <c r="U12" s="80">
        <f>IFERROR(T12/(Q12),"-")</f>
        <v>0.33333333333333</v>
      </c>
      <c r="V12" s="81">
        <f>IFERROR(K12/SUM(Q12:Q16),"-")</f>
        <v>5555.5555555556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SUM(Y12:Y16)-SUM(K12:K16)</f>
        <v>-95000</v>
      </c>
      <c r="AC12" s="83">
        <f>SUM(Y12:Y16)/SUM(K12:K16)</f>
        <v>0.05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84</v>
      </c>
      <c r="F13" s="184" t="s">
        <v>85</v>
      </c>
      <c r="G13" s="184" t="s">
        <v>61</v>
      </c>
      <c r="H13" s="87" t="s">
        <v>70</v>
      </c>
      <c r="I13" s="87" t="s">
        <v>81</v>
      </c>
      <c r="J13" s="186" t="s">
        <v>86</v>
      </c>
      <c r="K13" s="176"/>
      <c r="L13" s="79">
        <v>6</v>
      </c>
      <c r="M13" s="79">
        <v>0</v>
      </c>
      <c r="N13" s="79">
        <v>37</v>
      </c>
      <c r="O13" s="88">
        <v>1</v>
      </c>
      <c r="P13" s="89">
        <v>0</v>
      </c>
      <c r="Q13" s="90">
        <f>O13+P13</f>
        <v>1</v>
      </c>
      <c r="R13" s="80">
        <f>IFERROR(Q13/N13,"-")</f>
        <v>0.027027027027027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88</v>
      </c>
      <c r="F14" s="184" t="s">
        <v>89</v>
      </c>
      <c r="G14" s="184" t="s">
        <v>61</v>
      </c>
      <c r="H14" s="87" t="s">
        <v>70</v>
      </c>
      <c r="I14" s="87" t="s">
        <v>81</v>
      </c>
      <c r="J14" s="185" t="s">
        <v>64</v>
      </c>
      <c r="K14" s="176"/>
      <c r="L14" s="79">
        <v>6</v>
      </c>
      <c r="M14" s="79">
        <v>0</v>
      </c>
      <c r="N14" s="79">
        <v>28</v>
      </c>
      <c r="O14" s="88">
        <v>3</v>
      </c>
      <c r="P14" s="89">
        <v>0</v>
      </c>
      <c r="Q14" s="90">
        <f>O14+P14</f>
        <v>3</v>
      </c>
      <c r="R14" s="80">
        <f>IFERROR(Q14/N14,"-")</f>
        <v>0.10714285714286</v>
      </c>
      <c r="S14" s="79">
        <v>0</v>
      </c>
      <c r="T14" s="79">
        <v>2</v>
      </c>
      <c r="U14" s="80">
        <f>IFERROR(T14/(Q14),"-")</f>
        <v>0.66666666666667</v>
      </c>
      <c r="V14" s="81"/>
      <c r="W14" s="82">
        <v>1</v>
      </c>
      <c r="X14" s="80">
        <f>IF(Q14=0,"-",W14/Q14)</f>
        <v>0.33333333333333</v>
      </c>
      <c r="Y14" s="181">
        <v>5000</v>
      </c>
      <c r="Z14" s="182">
        <f>IFERROR(Y14/Q14,"-")</f>
        <v>1666.6666666667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0.33333333333333</v>
      </c>
      <c r="AY14" s="103">
        <v>1</v>
      </c>
      <c r="AZ14" s="105">
        <f>IFERROR(AY14/AW14,"-")</f>
        <v>1</v>
      </c>
      <c r="BA14" s="106">
        <v>5000</v>
      </c>
      <c r="BB14" s="107">
        <f>IFERROR(BA14/AW14,"-")</f>
        <v>5000</v>
      </c>
      <c r="BC14" s="108">
        <v>1</v>
      </c>
      <c r="BD14" s="108"/>
      <c r="BE14" s="108"/>
      <c r="BF14" s="109">
        <v>1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58</v>
      </c>
      <c r="D15" s="184"/>
      <c r="E15" s="184" t="s">
        <v>91</v>
      </c>
      <c r="F15" s="184" t="s">
        <v>92</v>
      </c>
      <c r="G15" s="184" t="s">
        <v>61</v>
      </c>
      <c r="H15" s="87" t="s">
        <v>70</v>
      </c>
      <c r="I15" s="87" t="s">
        <v>81</v>
      </c>
      <c r="J15" s="186" t="s">
        <v>93</v>
      </c>
      <c r="K15" s="176"/>
      <c r="L15" s="79">
        <v>7</v>
      </c>
      <c r="M15" s="79">
        <v>0</v>
      </c>
      <c r="N15" s="79">
        <v>39</v>
      </c>
      <c r="O15" s="88">
        <v>2</v>
      </c>
      <c r="P15" s="89">
        <v>0</v>
      </c>
      <c r="Q15" s="90">
        <f>O15+P15</f>
        <v>2</v>
      </c>
      <c r="R15" s="80">
        <f>IFERROR(Q15/N15,"-")</f>
        <v>0.051282051282051</v>
      </c>
      <c r="S15" s="79">
        <v>0</v>
      </c>
      <c r="T15" s="79">
        <v>1</v>
      </c>
      <c r="U15" s="80">
        <f>IFERROR(T15/(Q15),"-")</f>
        <v>0.5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94</v>
      </c>
      <c r="C16" s="184" t="s">
        <v>58</v>
      </c>
      <c r="D16" s="184"/>
      <c r="E16" s="184" t="s">
        <v>95</v>
      </c>
      <c r="F16" s="184" t="s">
        <v>95</v>
      </c>
      <c r="G16" s="184" t="s">
        <v>66</v>
      </c>
      <c r="H16" s="87" t="s">
        <v>96</v>
      </c>
      <c r="I16" s="87"/>
      <c r="J16" s="87"/>
      <c r="K16" s="176"/>
      <c r="L16" s="79">
        <v>89</v>
      </c>
      <c r="M16" s="79">
        <v>39</v>
      </c>
      <c r="N16" s="79">
        <v>20</v>
      </c>
      <c r="O16" s="88">
        <v>6</v>
      </c>
      <c r="P16" s="89">
        <v>0</v>
      </c>
      <c r="Q16" s="90">
        <f>O16+P16</f>
        <v>6</v>
      </c>
      <c r="R16" s="80">
        <f>IFERROR(Q16/N16,"-")</f>
        <v>0.3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30"/>
      <c r="B17" s="84"/>
      <c r="C17" s="84"/>
      <c r="D17" s="85"/>
      <c r="E17" s="85"/>
      <c r="F17" s="85"/>
      <c r="G17" s="86"/>
      <c r="H17" s="87"/>
      <c r="I17" s="87"/>
      <c r="J17" s="87"/>
      <c r="K17" s="177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7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30"/>
      <c r="B18" s="37"/>
      <c r="C18" s="37"/>
      <c r="D18" s="21"/>
      <c r="E18" s="21"/>
      <c r="F18" s="21"/>
      <c r="G18" s="22"/>
      <c r="H18" s="36"/>
      <c r="I18" s="36"/>
      <c r="J18" s="73"/>
      <c r="K18" s="178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9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19">
        <f>AC19</f>
        <v>0.526</v>
      </c>
      <c r="B19" s="39"/>
      <c r="C19" s="39"/>
      <c r="D19" s="39"/>
      <c r="E19" s="39"/>
      <c r="F19" s="39"/>
      <c r="G19" s="39"/>
      <c r="H19" s="40" t="s">
        <v>97</v>
      </c>
      <c r="I19" s="40"/>
      <c r="J19" s="40"/>
      <c r="K19" s="179">
        <f>SUM(K6:K18)</f>
        <v>500000</v>
      </c>
      <c r="L19" s="41">
        <f>SUM(L6:L18)</f>
        <v>243</v>
      </c>
      <c r="M19" s="41">
        <f>SUM(M6:M18)</f>
        <v>98</v>
      </c>
      <c r="N19" s="41">
        <f>SUM(N6:N18)</f>
        <v>342</v>
      </c>
      <c r="O19" s="41">
        <f>SUM(O6:O18)</f>
        <v>45</v>
      </c>
      <c r="P19" s="41">
        <f>SUM(P6:P18)</f>
        <v>0</v>
      </c>
      <c r="Q19" s="41">
        <f>SUM(Q6:Q18)</f>
        <v>45</v>
      </c>
      <c r="R19" s="42">
        <f>IFERROR(Q19/N19,"-")</f>
        <v>0.13157894736842</v>
      </c>
      <c r="S19" s="76">
        <f>SUM(S6:S18)</f>
        <v>4</v>
      </c>
      <c r="T19" s="76">
        <f>SUM(T6:T18)</f>
        <v>12</v>
      </c>
      <c r="U19" s="42">
        <f>IFERROR(S19/Q19,"-")</f>
        <v>0.088888888888889</v>
      </c>
      <c r="V19" s="43">
        <f>IFERROR(K19/Q19,"-")</f>
        <v>11111.111111111</v>
      </c>
      <c r="W19" s="44">
        <f>SUM(W6:W18)</f>
        <v>8</v>
      </c>
      <c r="X19" s="42">
        <f>IFERROR(W19/Q19,"-")</f>
        <v>0.17777777777778</v>
      </c>
      <c r="Y19" s="179">
        <f>SUM(Y6:Y18)</f>
        <v>263000</v>
      </c>
      <c r="Z19" s="179">
        <f>IFERROR(Y19/Q19,"-")</f>
        <v>5844.4444444444</v>
      </c>
      <c r="AA19" s="179">
        <f>IFERROR(Y19/W19,"-")</f>
        <v>32875</v>
      </c>
      <c r="AB19" s="179">
        <f>Y19-K19</f>
        <v>-237000</v>
      </c>
      <c r="AC19" s="45">
        <f>Y19/K19</f>
        <v>0.526</v>
      </c>
      <c r="AD19" s="58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6"/>
    <mergeCell ref="K12:K16"/>
    <mergeCell ref="V12:V16"/>
    <mergeCell ref="AB12:AB16"/>
    <mergeCell ref="AC12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98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99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6.4542117894808</v>
      </c>
      <c r="B6" s="184" t="s">
        <v>100</v>
      </c>
      <c r="C6" s="184" t="s">
        <v>101</v>
      </c>
      <c r="D6" s="184"/>
      <c r="E6" s="184"/>
      <c r="F6" s="87" t="s">
        <v>102</v>
      </c>
      <c r="G6" s="87" t="s">
        <v>103</v>
      </c>
      <c r="H6" s="176">
        <v>1002911</v>
      </c>
      <c r="I6" s="79">
        <v>1180</v>
      </c>
      <c r="J6" s="79">
        <v>0</v>
      </c>
      <c r="K6" s="79">
        <v>58930</v>
      </c>
      <c r="L6" s="90">
        <v>513</v>
      </c>
      <c r="M6" s="80">
        <f>IFERROR(L6/K6,"-")</f>
        <v>0.0087052435092483</v>
      </c>
      <c r="N6" s="79">
        <v>33</v>
      </c>
      <c r="O6" s="79">
        <v>199</v>
      </c>
      <c r="P6" s="80">
        <f>IFERROR(N6/(L6),"-")</f>
        <v>0.064327485380117</v>
      </c>
      <c r="Q6" s="81">
        <f>IFERROR(H6/SUM(L6:L6),"-")</f>
        <v>1954.992202729</v>
      </c>
      <c r="R6" s="82">
        <v>71</v>
      </c>
      <c r="S6" s="80">
        <f>IF(L6=0,"-",R6/L6)</f>
        <v>0.13840155945419</v>
      </c>
      <c r="T6" s="181">
        <v>6473000</v>
      </c>
      <c r="U6" s="182">
        <f>IFERROR(T6/L6,"-")</f>
        <v>12617.933723197</v>
      </c>
      <c r="V6" s="182">
        <f>IFERROR(T6/R6,"-")</f>
        <v>91169.014084507</v>
      </c>
      <c r="W6" s="176">
        <f>SUM(T6:T6)-SUM(H6:H6)</f>
        <v>5470089</v>
      </c>
      <c r="X6" s="83">
        <f>SUM(T6:T6)/SUM(H6:H6)</f>
        <v>6.4542117894808</v>
      </c>
      <c r="Y6" s="77"/>
      <c r="Z6" s="91">
        <v>8</v>
      </c>
      <c r="AA6" s="92">
        <f>IF(L6=0,"",IF(Z6=0,"",(Z6/L6)))</f>
        <v>0.015594541910331</v>
      </c>
      <c r="AB6" s="91">
        <v>1</v>
      </c>
      <c r="AC6" s="93">
        <f>IFERROR(AB6/Z6,"-")</f>
        <v>0.125</v>
      </c>
      <c r="AD6" s="94">
        <v>39000</v>
      </c>
      <c r="AE6" s="95">
        <f>IFERROR(AD6/Z6,"-")</f>
        <v>4875</v>
      </c>
      <c r="AF6" s="96"/>
      <c r="AG6" s="96"/>
      <c r="AH6" s="96">
        <v>1</v>
      </c>
      <c r="AI6" s="97">
        <v>1</v>
      </c>
      <c r="AJ6" s="98">
        <f>IF(L6=0,"",IF(AI6=0,"",(AI6/L6)))</f>
        <v>0.0019493177387914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3</v>
      </c>
      <c r="AS6" s="104">
        <f>IF(L6=0,"",IF(AR6=0,"",(AR6/L6)))</f>
        <v>0.0058479532163743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30</v>
      </c>
      <c r="BB6" s="110">
        <f>IF(L6=0,"",IF(BA6=0,"",(BA6/L6)))</f>
        <v>0.058479532163743</v>
      </c>
      <c r="BC6" s="109">
        <v>1</v>
      </c>
      <c r="BD6" s="111">
        <f>IFERROR(BC6/BA6,"-")</f>
        <v>0.033333333333333</v>
      </c>
      <c r="BE6" s="112">
        <v>90000</v>
      </c>
      <c r="BF6" s="113">
        <f>IFERROR(BE6/BA6,"-")</f>
        <v>3000</v>
      </c>
      <c r="BG6" s="114"/>
      <c r="BH6" s="114"/>
      <c r="BI6" s="114">
        <v>1</v>
      </c>
      <c r="BJ6" s="116">
        <v>310</v>
      </c>
      <c r="BK6" s="117">
        <f>IF(L6=0,"",IF(BJ6=0,"",(BJ6/L6)))</f>
        <v>0.60428849902534</v>
      </c>
      <c r="BL6" s="118">
        <v>38</v>
      </c>
      <c r="BM6" s="119">
        <f>IFERROR(BL6/BJ6,"-")</f>
        <v>0.12258064516129</v>
      </c>
      <c r="BN6" s="120">
        <v>3160000</v>
      </c>
      <c r="BO6" s="121">
        <f>IFERROR(BN6/BJ6,"-")</f>
        <v>10193.548387097</v>
      </c>
      <c r="BP6" s="122">
        <v>12</v>
      </c>
      <c r="BQ6" s="122">
        <v>6</v>
      </c>
      <c r="BR6" s="122">
        <v>20</v>
      </c>
      <c r="BS6" s="123">
        <v>132</v>
      </c>
      <c r="BT6" s="124">
        <f>IF(L6=0,"",IF(BS6=0,"",(BS6/L6)))</f>
        <v>0.25730994152047</v>
      </c>
      <c r="BU6" s="125">
        <v>24</v>
      </c>
      <c r="BV6" s="126">
        <f>IFERROR(BU6/BS6,"-")</f>
        <v>0.18181818181818</v>
      </c>
      <c r="BW6" s="127">
        <v>2969000</v>
      </c>
      <c r="BX6" s="128">
        <f>IFERROR(BW6/BS6,"-")</f>
        <v>22492.424242424</v>
      </c>
      <c r="BY6" s="129">
        <v>6</v>
      </c>
      <c r="BZ6" s="129">
        <v>3</v>
      </c>
      <c r="CA6" s="129">
        <v>15</v>
      </c>
      <c r="CB6" s="130">
        <v>29</v>
      </c>
      <c r="CC6" s="131">
        <f>IF(L6=0,"",IF(CB6=0,"",(CB6/L6)))</f>
        <v>0.056530214424951</v>
      </c>
      <c r="CD6" s="132">
        <v>7</v>
      </c>
      <c r="CE6" s="133">
        <f>IFERROR(CD6/CB6,"-")</f>
        <v>0.24137931034483</v>
      </c>
      <c r="CF6" s="134">
        <v>215000</v>
      </c>
      <c r="CG6" s="135">
        <f>IFERROR(CF6/CB6,"-")</f>
        <v>7413.7931034483</v>
      </c>
      <c r="CH6" s="136"/>
      <c r="CI6" s="136">
        <v>2</v>
      </c>
      <c r="CJ6" s="136">
        <v>5</v>
      </c>
      <c r="CK6" s="137">
        <v>71</v>
      </c>
      <c r="CL6" s="138">
        <v>6473000</v>
      </c>
      <c r="CM6" s="138">
        <v>1270000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6.0711204401236</v>
      </c>
      <c r="B7" s="184" t="s">
        <v>104</v>
      </c>
      <c r="C7" s="184" t="s">
        <v>101</v>
      </c>
      <c r="D7" s="184"/>
      <c r="E7" s="184"/>
      <c r="F7" s="87" t="s">
        <v>105</v>
      </c>
      <c r="G7" s="87" t="s">
        <v>103</v>
      </c>
      <c r="H7" s="176">
        <v>535486</v>
      </c>
      <c r="I7" s="79">
        <v>675</v>
      </c>
      <c r="J7" s="79">
        <v>0</v>
      </c>
      <c r="K7" s="79">
        <v>39357</v>
      </c>
      <c r="L7" s="90">
        <v>250</v>
      </c>
      <c r="M7" s="80">
        <f>IFERROR(L7/K7,"-")</f>
        <v>0.0063521101709988</v>
      </c>
      <c r="N7" s="79">
        <v>11</v>
      </c>
      <c r="O7" s="79">
        <v>98</v>
      </c>
      <c r="P7" s="80">
        <f>IFERROR(N7/(L7),"-")</f>
        <v>0.044</v>
      </c>
      <c r="Q7" s="81">
        <f>IFERROR(H7/SUM(L7:L7),"-")</f>
        <v>2141.944</v>
      </c>
      <c r="R7" s="82">
        <v>41</v>
      </c>
      <c r="S7" s="80">
        <f>IF(L7=0,"-",R7/L7)</f>
        <v>0.164</v>
      </c>
      <c r="T7" s="181">
        <v>3251000</v>
      </c>
      <c r="U7" s="182">
        <f>IFERROR(T7/L7,"-")</f>
        <v>13004</v>
      </c>
      <c r="V7" s="182">
        <f>IFERROR(T7/R7,"-")</f>
        <v>79292.682926829</v>
      </c>
      <c r="W7" s="176">
        <f>SUM(T7:T7)-SUM(H7:H7)</f>
        <v>2715514</v>
      </c>
      <c r="X7" s="83">
        <f>SUM(T7:T7)/SUM(H7:H7)</f>
        <v>6.0711204401236</v>
      </c>
      <c r="Y7" s="77"/>
      <c r="Z7" s="91">
        <v>4</v>
      </c>
      <c r="AA7" s="92">
        <f>IF(L7=0,"",IF(Z7=0,"",(Z7/L7)))</f>
        <v>0.016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>
        <v>5</v>
      </c>
      <c r="AS7" s="104">
        <f>IF(L7=0,"",IF(AR7=0,"",(AR7/L7)))</f>
        <v>0.02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11</v>
      </c>
      <c r="BB7" s="110">
        <f>IF(L7=0,"",IF(BA7=0,"",(BA7/L7)))</f>
        <v>0.044</v>
      </c>
      <c r="BC7" s="109">
        <v>1</v>
      </c>
      <c r="BD7" s="111">
        <f>IFERROR(BC7/BA7,"-")</f>
        <v>0.090909090909091</v>
      </c>
      <c r="BE7" s="112">
        <v>3000</v>
      </c>
      <c r="BF7" s="113">
        <f>IFERROR(BE7/BA7,"-")</f>
        <v>272.72727272727</v>
      </c>
      <c r="BG7" s="114">
        <v>1</v>
      </c>
      <c r="BH7" s="114"/>
      <c r="BI7" s="114"/>
      <c r="BJ7" s="116">
        <v>122</v>
      </c>
      <c r="BK7" s="117">
        <f>IF(L7=0,"",IF(BJ7=0,"",(BJ7/L7)))</f>
        <v>0.488</v>
      </c>
      <c r="BL7" s="118">
        <v>13</v>
      </c>
      <c r="BM7" s="119">
        <f>IFERROR(BL7/BJ7,"-")</f>
        <v>0.10655737704918</v>
      </c>
      <c r="BN7" s="120">
        <v>316000</v>
      </c>
      <c r="BO7" s="121">
        <f>IFERROR(BN7/BJ7,"-")</f>
        <v>2590.1639344262</v>
      </c>
      <c r="BP7" s="122">
        <v>7</v>
      </c>
      <c r="BQ7" s="122">
        <v>2</v>
      </c>
      <c r="BR7" s="122">
        <v>4</v>
      </c>
      <c r="BS7" s="123">
        <v>82</v>
      </c>
      <c r="BT7" s="124">
        <f>IF(L7=0,"",IF(BS7=0,"",(BS7/L7)))</f>
        <v>0.328</v>
      </c>
      <c r="BU7" s="125">
        <v>18</v>
      </c>
      <c r="BV7" s="126">
        <f>IFERROR(BU7/BS7,"-")</f>
        <v>0.21951219512195</v>
      </c>
      <c r="BW7" s="127">
        <v>985000</v>
      </c>
      <c r="BX7" s="128">
        <f>IFERROR(BW7/BS7,"-")</f>
        <v>12012.195121951</v>
      </c>
      <c r="BY7" s="129">
        <v>7</v>
      </c>
      <c r="BZ7" s="129">
        <v>3</v>
      </c>
      <c r="CA7" s="129">
        <v>8</v>
      </c>
      <c r="CB7" s="130">
        <v>26</v>
      </c>
      <c r="CC7" s="131">
        <f>IF(L7=0,"",IF(CB7=0,"",(CB7/L7)))</f>
        <v>0.104</v>
      </c>
      <c r="CD7" s="132">
        <v>9</v>
      </c>
      <c r="CE7" s="133">
        <f>IFERROR(CD7/CB7,"-")</f>
        <v>0.34615384615385</v>
      </c>
      <c r="CF7" s="134">
        <v>1947000</v>
      </c>
      <c r="CG7" s="135">
        <f>IFERROR(CF7/CB7,"-")</f>
        <v>74884.615384615</v>
      </c>
      <c r="CH7" s="136"/>
      <c r="CI7" s="136">
        <v>1</v>
      </c>
      <c r="CJ7" s="136">
        <v>8</v>
      </c>
      <c r="CK7" s="137">
        <v>41</v>
      </c>
      <c r="CL7" s="138">
        <v>3251000</v>
      </c>
      <c r="CM7" s="138">
        <v>1294000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106</v>
      </c>
      <c r="G10" s="40"/>
      <c r="H10" s="179"/>
      <c r="I10" s="41">
        <f>SUM(I6:I9)</f>
        <v>1855</v>
      </c>
      <c r="J10" s="41">
        <f>SUM(J6:J9)</f>
        <v>0</v>
      </c>
      <c r="K10" s="41">
        <f>SUM(K6:K9)</f>
        <v>98287</v>
      </c>
      <c r="L10" s="41">
        <f>SUM(L6:L9)</f>
        <v>763</v>
      </c>
      <c r="M10" s="42">
        <f>IFERROR(L10/K10,"-")</f>
        <v>0.0077629798447404</v>
      </c>
      <c r="N10" s="76">
        <f>SUM(N6:N9)</f>
        <v>44</v>
      </c>
      <c r="O10" s="76">
        <f>SUM(O6:O9)</f>
        <v>297</v>
      </c>
      <c r="P10" s="42">
        <f>IFERROR(N10/L10,"-")</f>
        <v>0.057667103538663</v>
      </c>
      <c r="Q10" s="43">
        <f>IFERROR(H10/L10,"-")</f>
        <v>0</v>
      </c>
      <c r="R10" s="44">
        <f>SUM(R6:R9)</f>
        <v>112</v>
      </c>
      <c r="S10" s="42">
        <f>IFERROR(R10/L10,"-")</f>
        <v>0.14678899082569</v>
      </c>
      <c r="T10" s="179">
        <f>SUM(T6:T9)</f>
        <v>9724000</v>
      </c>
      <c r="U10" s="179">
        <f>IFERROR(T10/L10,"-")</f>
        <v>12744.429882045</v>
      </c>
      <c r="V10" s="179">
        <f>IFERROR(T10/R10,"-")</f>
        <v>86821.428571429</v>
      </c>
      <c r="W10" s="179">
        <f>T10-H10</f>
        <v>9724000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