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<sst xmlns="http://schemas.openxmlformats.org/spreadsheetml/2006/main" uniqueCount="107">
  <si>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11月</t>
  </si>
  <si>
    <t>パートナー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</si>
  <si>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</si>
  <si>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</si>
  <si>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</si>
  <si>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</si>
  <si>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</si>
  <si>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</si>
  <si>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</si>
  <si>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</si>
  <si>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</si>
  <si>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</si>
  <si>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</si>
  <si>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</si>
  <si>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</si>
  <si>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</si>
  <si>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</si>
  <si>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</si>
  <si>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</si>
  <si>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</si>
  <si>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</si>
  <si>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</si>
  <si>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</si>
  <si>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</si>
  <si>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</si>
  <si>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</si>
  <si>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</si>
  <si>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</si>
  <si>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</si>
  <si>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</si>
  <si>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</si>
  <si>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</si>
  <si>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</si>
  <si>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</si>
  <si>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</si>
  <si>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</si>
  <si>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</si>
  <si>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</si>
  <si>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</si>
  <si>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</si>
  <si>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</si>
  <si>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</si>
  <si>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</si>
  <si>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</si>
  <si>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</si>
  <si>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</si>
  <si>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</si>
  <si>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</si>
  <si>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</si>
  <si>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</si>
  <si>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</si>
  <si>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</si>
  <si>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</si>
  <si>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</si>
  <si>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</si>
  <si>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</si>
  <si>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</si>
  <si>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pp1823</t>
  </si>
  <si>
    <t>インターカラー</t>
  </si>
  <si>
    <t>焼肉飯</t>
  </si>
  <si>
    <t>求む！50歳以上の女性好き男性</t>
  </si>
  <si>
    <t>lp01</t>
  </si>
  <si>
    <t>ニッカン関西</t>
  </si>
  <si>
    <t>全5段</t>
  </si>
  <si>
    <t>11月22日(日)</t>
  </si>
  <si>
    <t>pp1824</t>
  </si>
  <si>
    <t>空電</t>
  </si>
  <si>
    <t>pp1825</t>
  </si>
  <si>
    <t>右女３</t>
  </si>
  <si>
    <t>男性求む</t>
  </si>
  <si>
    <t>デイリースポーツ関西</t>
  </si>
  <si>
    <t>4C終面全5段</t>
  </si>
  <si>
    <t>11月30日(月)</t>
  </si>
  <si>
    <t>pp1826</t>
  </si>
  <si>
    <t>pp1827</t>
  </si>
  <si>
    <t>サンスポ関東</t>
  </si>
  <si>
    <t>1C終面全5段</t>
  </si>
  <si>
    <t>pp1828</t>
  </si>
  <si>
    <t>pp1829</t>
  </si>
  <si>
    <t>記事(赤)</t>
  </si>
  <si>
    <t>146「もし出会系大賞があったら、このサイトが受賞しているでしょう」</t>
  </si>
  <si>
    <t>4C記事枠</t>
  </si>
  <si>
    <t>11月08日(日)</t>
  </si>
  <si>
    <t>pp1830</t>
  </si>
  <si>
    <t>記事(緑)</t>
  </si>
  <si>
    <t>145「これまで10人としか会ってないだと？お前、やな奴だな！」</t>
  </si>
  <si>
    <t>11月14日(土)</t>
  </si>
  <si>
    <t>pp1831</t>
  </si>
  <si>
    <t>記事(ノーマル)</t>
  </si>
  <si>
    <t>144「逆行出会いで熟女と出会い放題！」</t>
  </si>
  <si>
    <t>pp1832</t>
  </si>
  <si>
    <t>記事(青)</t>
  </si>
  <si>
    <t>143「行列のできる恋愛結婚情報サイト」</t>
  </si>
  <si>
    <t>11月28日(土)</t>
  </si>
  <si>
    <t>pp1833</t>
  </si>
  <si>
    <t>(空電共通)</t>
  </si>
  <si>
    <t>共通</t>
  </si>
  <si>
    <t>新聞 TOTAL</t>
  </si>
  <si>
    <t>●リスティング 広告</t>
  </si>
  <si>
    <t>UA</t>
  </si>
  <si>
    <t>ydi</t>
  </si>
  <si>
    <t>ADIT</t>
  </si>
  <si>
    <t>YDN（インフィード）</t>
  </si>
  <si>
    <t>11/1～11/30</t>
  </si>
  <si>
    <t>ydt</t>
  </si>
  <si>
    <t>YDN（ターゲティング）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</si>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</sst>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0.61538461538462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130000</v>
      </c>
      <c r="L6" s="79">
        <v>17</v>
      </c>
      <c r="M6" s="79">
        <v>0</v>
      </c>
      <c r="N6" s="79">
        <v>60</v>
      </c>
      <c r="O6" s="88">
        <v>8</v>
      </c>
      <c r="P6" s="89">
        <v>0</v>
      </c>
      <c r="Q6" s="90">
        <f>O6+P6</f>
        <v>8</v>
      </c>
      <c r="R6" s="80">
        <f>IFERROR(Q6/N6,"-")</f>
        <v>0.13333333333333</v>
      </c>
      <c r="S6" s="79">
        <v>1</v>
      </c>
      <c r="T6" s="79">
        <v>3</v>
      </c>
      <c r="U6" s="80">
        <f>IFERROR(T6/(Q6),"-")</f>
        <v>0.375</v>
      </c>
      <c r="V6" s="81">
        <f>IFERROR(K6/SUM(Q6:Q7),"-")</f>
        <v>8666.6666666667</v>
      </c>
      <c r="W6" s="82">
        <v>2</v>
      </c>
      <c r="X6" s="80">
        <f>IF(Q6=0,"-",W6/Q6)</f>
        <v>0.25</v>
      </c>
      <c r="Y6" s="181">
        <v>80000</v>
      </c>
      <c r="Z6" s="182">
        <f>IFERROR(Y6/Q6,"-")</f>
        <v>10000</v>
      </c>
      <c r="AA6" s="182">
        <f>IFERROR(Y6/W6,"-")</f>
        <v>40000</v>
      </c>
      <c r="AB6" s="176">
        <f>SUM(Y6:Y7)-SUM(K6:K7)</f>
        <v>-50000</v>
      </c>
      <c r="AC6" s="83">
        <f>SUM(Y6:Y7)/SUM(K6:K7)</f>
        <v>0.61538461538462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0.125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0.625</v>
      </c>
      <c r="BQ6" s="118">
        <v>2</v>
      </c>
      <c r="BR6" s="119">
        <f>IFERROR(BQ6/BO6,"-")</f>
        <v>0.4</v>
      </c>
      <c r="BS6" s="120">
        <v>80000</v>
      </c>
      <c r="BT6" s="121">
        <f>IFERROR(BS6/BO6,"-")</f>
        <v>16000</v>
      </c>
      <c r="BU6" s="122">
        <v>1</v>
      </c>
      <c r="BV6" s="122"/>
      <c r="BW6" s="122">
        <v>1</v>
      </c>
      <c r="BX6" s="123">
        <v>2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2</v>
      </c>
      <c r="CQ6" s="138">
        <v>80000</v>
      </c>
      <c r="CR6" s="138">
        <v>77000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43</v>
      </c>
      <c r="M7" s="79">
        <v>21</v>
      </c>
      <c r="N7" s="79">
        <v>21</v>
      </c>
      <c r="O7" s="88">
        <v>7</v>
      </c>
      <c r="P7" s="89">
        <v>0</v>
      </c>
      <c r="Q7" s="90">
        <f>O7+P7</f>
        <v>7</v>
      </c>
      <c r="R7" s="80">
        <f>IFERROR(Q7/N7,"-")</f>
        <v>0.33333333333333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0.42857142857143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0.28571428571429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0.28571428571429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87" t="s">
        <v>72</v>
      </c>
      <c r="K8" s="176">
        <v>120000</v>
      </c>
      <c r="L8" s="79">
        <v>3</v>
      </c>
      <c r="M8" s="79">
        <v>0</v>
      </c>
      <c r="N8" s="79">
        <v>11</v>
      </c>
      <c r="O8" s="88">
        <v>2</v>
      </c>
      <c r="P8" s="89">
        <v>0</v>
      </c>
      <c r="Q8" s="90">
        <f>O8+P8</f>
        <v>2</v>
      </c>
      <c r="R8" s="80">
        <f>IFERROR(Q8/N8,"-")</f>
        <v>0.18181818181818</v>
      </c>
      <c r="S8" s="79">
        <v>0</v>
      </c>
      <c r="T8" s="79">
        <v>2</v>
      </c>
      <c r="U8" s="80">
        <f>IFERROR(T8/(Q8),"-")</f>
        <v>1</v>
      </c>
      <c r="V8" s="81">
        <f>IFERROR(K8/SUM(Q8:Q9),"-")</f>
        <v>40000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-120000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23</v>
      </c>
      <c r="M9" s="79">
        <v>15</v>
      </c>
      <c r="N9" s="79">
        <v>10</v>
      </c>
      <c r="O9" s="88">
        <v>1</v>
      </c>
      <c r="P9" s="89">
        <v>0</v>
      </c>
      <c r="Q9" s="90">
        <f>O9+P9</f>
        <v>1</v>
      </c>
      <c r="R9" s="80">
        <f>IFERROR(Q9/N9,"-")</f>
        <v>0.1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1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1.1866666666667</v>
      </c>
      <c r="B10" s="184" t="s">
        <v>74</v>
      </c>
      <c r="C10" s="184" t="s">
        <v>58</v>
      </c>
      <c r="D10" s="184"/>
      <c r="E10" s="184" t="s">
        <v>68</v>
      </c>
      <c r="F10" s="184" t="s">
        <v>69</v>
      </c>
      <c r="G10" s="184" t="s">
        <v>61</v>
      </c>
      <c r="H10" s="87" t="s">
        <v>75</v>
      </c>
      <c r="I10" s="87" t="s">
        <v>76</v>
      </c>
      <c r="J10" s="185" t="s">
        <v>64</v>
      </c>
      <c r="K10" s="176">
        <v>150000</v>
      </c>
      <c r="L10" s="79">
        <v>5</v>
      </c>
      <c r="M10" s="79">
        <v>0</v>
      </c>
      <c r="N10" s="79">
        <v>30</v>
      </c>
      <c r="O10" s="88">
        <v>2</v>
      </c>
      <c r="P10" s="89">
        <v>0</v>
      </c>
      <c r="Q10" s="90">
        <f>O10+P10</f>
        <v>2</v>
      </c>
      <c r="R10" s="80">
        <f>IFERROR(Q10/N10,"-")</f>
        <v>0.066666666666667</v>
      </c>
      <c r="S10" s="79">
        <v>0</v>
      </c>
      <c r="T10" s="79">
        <v>1</v>
      </c>
      <c r="U10" s="80">
        <f>IFERROR(T10/(Q10),"-")</f>
        <v>0.5</v>
      </c>
      <c r="V10" s="81">
        <f>IFERROR(K10/SUM(Q10:Q11),"-")</f>
        <v>16666.666666667</v>
      </c>
      <c r="W10" s="82">
        <v>1</v>
      </c>
      <c r="X10" s="80">
        <f>IF(Q10=0,"-",W10/Q10)</f>
        <v>0.5</v>
      </c>
      <c r="Y10" s="181">
        <v>5000</v>
      </c>
      <c r="Z10" s="182">
        <f>IFERROR(Y10/Q10,"-")</f>
        <v>2500</v>
      </c>
      <c r="AA10" s="182">
        <f>IFERROR(Y10/W10,"-")</f>
        <v>5000</v>
      </c>
      <c r="AB10" s="176">
        <f>SUM(Y10:Y11)-SUM(K10:K11)</f>
        <v>28000</v>
      </c>
      <c r="AC10" s="83">
        <f>SUM(Y10:Y11)/SUM(K10:K11)</f>
        <v>1.1866666666667</v>
      </c>
      <c r="AD10" s="77"/>
      <c r="AE10" s="91">
        <v>1</v>
      </c>
      <c r="AF10" s="92">
        <f>IF(Q10=0,"",IF(AE10=0,"",(AE10/Q10)))</f>
        <v>0.5</v>
      </c>
      <c r="AG10" s="91"/>
      <c r="AH10" s="93">
        <f>IFERROR(AG10/AE10,"-")</f>
        <v>0</v>
      </c>
      <c r="AI10" s="94"/>
      <c r="AJ10" s="95">
        <f>IFERROR(AI10/AE10,"-")</f>
        <v>0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0.5</v>
      </c>
      <c r="BZ10" s="125">
        <v>1</v>
      </c>
      <c r="CA10" s="126">
        <f>IFERROR(BZ10/BX10,"-")</f>
        <v>1</v>
      </c>
      <c r="CB10" s="127">
        <v>5000</v>
      </c>
      <c r="CC10" s="128">
        <f>IFERROR(CB10/BX10,"-")</f>
        <v>5000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5000</v>
      </c>
      <c r="CR10" s="138">
        <v>5000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68</v>
      </c>
      <c r="F11" s="184" t="s">
        <v>69</v>
      </c>
      <c r="G11" s="184" t="s">
        <v>66</v>
      </c>
      <c r="H11" s="87"/>
      <c r="I11" s="87"/>
      <c r="J11" s="87"/>
      <c r="K11" s="176"/>
      <c r="L11" s="79">
        <v>30</v>
      </c>
      <c r="M11" s="79">
        <v>23</v>
      </c>
      <c r="N11" s="79">
        <v>28</v>
      </c>
      <c r="O11" s="88">
        <v>7</v>
      </c>
      <c r="P11" s="89">
        <v>0</v>
      </c>
      <c r="Q11" s="90">
        <f>O11+P11</f>
        <v>7</v>
      </c>
      <c r="R11" s="80">
        <f>IFERROR(Q11/N11,"-")</f>
        <v>0.25</v>
      </c>
      <c r="S11" s="79">
        <v>3</v>
      </c>
      <c r="T11" s="79">
        <v>1</v>
      </c>
      <c r="U11" s="80">
        <f>IFERROR(T11/(Q11),"-")</f>
        <v>0.14285714285714</v>
      </c>
      <c r="V11" s="81"/>
      <c r="W11" s="82">
        <v>4</v>
      </c>
      <c r="X11" s="80">
        <f>IF(Q11=0,"-",W11/Q11)</f>
        <v>0.57142857142857</v>
      </c>
      <c r="Y11" s="181">
        <v>173000</v>
      </c>
      <c r="Z11" s="182">
        <f>IFERROR(Y11/Q11,"-")</f>
        <v>24714.285714286</v>
      </c>
      <c r="AA11" s="182">
        <f>IFERROR(Y11/W11,"-")</f>
        <v>43250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0.28571428571429</v>
      </c>
      <c r="BH11" s="109">
        <v>1</v>
      </c>
      <c r="BI11" s="111">
        <f>IFERROR(BH11/BF11,"-")</f>
        <v>0.5</v>
      </c>
      <c r="BJ11" s="112">
        <v>158000</v>
      </c>
      <c r="BK11" s="113">
        <f>IFERROR(BJ11/BF11,"-")</f>
        <v>79000</v>
      </c>
      <c r="BL11" s="114"/>
      <c r="BM11" s="114"/>
      <c r="BN11" s="114">
        <v>1</v>
      </c>
      <c r="BO11" s="116">
        <v>3</v>
      </c>
      <c r="BP11" s="117">
        <f>IF(Q11=0,"",IF(BO11=0,"",(BO11/Q11)))</f>
        <v>0.42857142857143</v>
      </c>
      <c r="BQ11" s="118">
        <v>3</v>
      </c>
      <c r="BR11" s="119">
        <f>IFERROR(BQ11/BO11,"-")</f>
        <v>1</v>
      </c>
      <c r="BS11" s="120">
        <v>15000</v>
      </c>
      <c r="BT11" s="121">
        <f>IFERROR(BS11/BO11,"-")</f>
        <v>5000</v>
      </c>
      <c r="BU11" s="122">
        <v>1</v>
      </c>
      <c r="BV11" s="122">
        <v>2</v>
      </c>
      <c r="BW11" s="122"/>
      <c r="BX11" s="123">
        <v>2</v>
      </c>
      <c r="BY11" s="124">
        <f>IF(Q11=0,"",IF(BX11=0,"",(BX11/Q11)))</f>
        <v>0.28571428571429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4</v>
      </c>
      <c r="CQ11" s="138">
        <v>173000</v>
      </c>
      <c r="CR11" s="138">
        <v>158000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0.05</v>
      </c>
      <c r="B12" s="184" t="s">
        <v>78</v>
      </c>
      <c r="C12" s="184" t="s">
        <v>58</v>
      </c>
      <c r="D12" s="184"/>
      <c r="E12" s="184" t="s">
        <v>79</v>
      </c>
      <c r="F12" s="184" t="s">
        <v>80</v>
      </c>
      <c r="G12" s="184" t="s">
        <v>61</v>
      </c>
      <c r="H12" s="87" t="s">
        <v>70</v>
      </c>
      <c r="I12" s="87" t="s">
        <v>81</v>
      </c>
      <c r="J12" s="185" t="s">
        <v>82</v>
      </c>
      <c r="K12" s="176">
        <v>100000</v>
      </c>
      <c r="L12" s="79">
        <v>14</v>
      </c>
      <c r="M12" s="79">
        <v>0</v>
      </c>
      <c r="N12" s="79">
        <v>58</v>
      </c>
      <c r="O12" s="88">
        <v>6</v>
      </c>
      <c r="P12" s="89">
        <v>0</v>
      </c>
      <c r="Q12" s="90">
        <f>O12+P12</f>
        <v>6</v>
      </c>
      <c r="R12" s="80">
        <f>IFERROR(Q12/N12,"-")</f>
        <v>0.10344827586207</v>
      </c>
      <c r="S12" s="79">
        <v>0</v>
      </c>
      <c r="T12" s="79">
        <v>2</v>
      </c>
      <c r="U12" s="80">
        <f>IFERROR(T12/(Q12),"-")</f>
        <v>0.33333333333333</v>
      </c>
      <c r="V12" s="81">
        <f>IFERROR(K12/SUM(Q12:Q16),"-")</f>
        <v>5555.5555555556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SUM(Y12:Y16)-SUM(K12:K16)</f>
        <v>-95000</v>
      </c>
      <c r="AC12" s="83">
        <f>SUM(Y12:Y16)/SUM(K12:K16)</f>
        <v>0.05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0.33333333333333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84</v>
      </c>
      <c r="F13" s="184" t="s">
        <v>85</v>
      </c>
      <c r="G13" s="184" t="s">
        <v>61</v>
      </c>
      <c r="H13" s="87" t="s">
        <v>70</v>
      </c>
      <c r="I13" s="87" t="s">
        <v>81</v>
      </c>
      <c r="J13" s="186" t="s">
        <v>86</v>
      </c>
      <c r="K13" s="176"/>
      <c r="L13" s="79">
        <v>6</v>
      </c>
      <c r="M13" s="79">
        <v>0</v>
      </c>
      <c r="N13" s="79">
        <v>37</v>
      </c>
      <c r="O13" s="88">
        <v>1</v>
      </c>
      <c r="P13" s="89">
        <v>0</v>
      </c>
      <c r="Q13" s="90">
        <f>O13+P13</f>
        <v>1</v>
      </c>
      <c r="R13" s="80">
        <f>IFERROR(Q13/N13,"-")</f>
        <v>0.027027027027027</v>
      </c>
      <c r="S13" s="79">
        <v>0</v>
      </c>
      <c r="T13" s="79">
        <v>0</v>
      </c>
      <c r="U13" s="80">
        <f>IFERROR(T13/(Q13),"-")</f>
        <v>0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1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88</v>
      </c>
      <c r="F14" s="184" t="s">
        <v>89</v>
      </c>
      <c r="G14" s="184" t="s">
        <v>61</v>
      </c>
      <c r="H14" s="87" t="s">
        <v>70</v>
      </c>
      <c r="I14" s="87" t="s">
        <v>81</v>
      </c>
      <c r="J14" s="185" t="s">
        <v>64</v>
      </c>
      <c r="K14" s="176"/>
      <c r="L14" s="79">
        <v>6</v>
      </c>
      <c r="M14" s="79">
        <v>0</v>
      </c>
      <c r="N14" s="79">
        <v>28</v>
      </c>
      <c r="O14" s="88">
        <v>3</v>
      </c>
      <c r="P14" s="89">
        <v>0</v>
      </c>
      <c r="Q14" s="90">
        <f>O14+P14</f>
        <v>3</v>
      </c>
      <c r="R14" s="80">
        <f>IFERROR(Q14/N14,"-")</f>
        <v>0.10714285714286</v>
      </c>
      <c r="S14" s="79">
        <v>0</v>
      </c>
      <c r="T14" s="79">
        <v>2</v>
      </c>
      <c r="U14" s="80">
        <f>IFERROR(T14/(Q14),"-")</f>
        <v>0.66666666666667</v>
      </c>
      <c r="V14" s="81"/>
      <c r="W14" s="82">
        <v>1</v>
      </c>
      <c r="X14" s="80">
        <f>IF(Q14=0,"-",W14/Q14)</f>
        <v>0.33333333333333</v>
      </c>
      <c r="Y14" s="181">
        <v>5000</v>
      </c>
      <c r="Z14" s="182">
        <f>IFERROR(Y14/Q14,"-")</f>
        <v>1666.6666666667</v>
      </c>
      <c r="AA14" s="182">
        <f>IFERROR(Y14/W14,"-")</f>
        <v>5000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0.33333333333333</v>
      </c>
      <c r="AY14" s="103">
        <v>1</v>
      </c>
      <c r="AZ14" s="105">
        <f>IFERROR(AY14/AW14,"-")</f>
        <v>1</v>
      </c>
      <c r="BA14" s="106">
        <v>5000</v>
      </c>
      <c r="BB14" s="107">
        <f>IFERROR(BA14/AW14,"-")</f>
        <v>5000</v>
      </c>
      <c r="BC14" s="108">
        <v>1</v>
      </c>
      <c r="BD14" s="108"/>
      <c r="BE14" s="108"/>
      <c r="BF14" s="109">
        <v>1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90</v>
      </c>
      <c r="C15" s="184" t="s">
        <v>58</v>
      </c>
      <c r="D15" s="184"/>
      <c r="E15" s="184" t="s">
        <v>91</v>
      </c>
      <c r="F15" s="184" t="s">
        <v>92</v>
      </c>
      <c r="G15" s="184" t="s">
        <v>61</v>
      </c>
      <c r="H15" s="87" t="s">
        <v>70</v>
      </c>
      <c r="I15" s="87" t="s">
        <v>81</v>
      </c>
      <c r="J15" s="186" t="s">
        <v>93</v>
      </c>
      <c r="K15" s="176"/>
      <c r="L15" s="79">
        <v>7</v>
      </c>
      <c r="M15" s="79">
        <v>0</v>
      </c>
      <c r="N15" s="79">
        <v>39</v>
      </c>
      <c r="O15" s="88">
        <v>2</v>
      </c>
      <c r="P15" s="89">
        <v>0</v>
      </c>
      <c r="Q15" s="90">
        <f>O15+P15</f>
        <v>2</v>
      </c>
      <c r="R15" s="80">
        <f>IFERROR(Q15/N15,"-")</f>
        <v>0.051282051282051</v>
      </c>
      <c r="S15" s="79">
        <v>0</v>
      </c>
      <c r="T15" s="79">
        <v>1</v>
      </c>
      <c r="U15" s="80">
        <f>IFERROR(T15/(Q15),"-")</f>
        <v>0.5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0.5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/>
      <c r="BY15" s="124">
        <f>IF(Q15=0,"",IF(BX15=0,"",(BX15/Q15)))</f>
        <v>0</v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>
        <f>IF(Q15=0,"",IF(CG15=0,"",(CG15/Q15)))</f>
        <v>0</v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94</v>
      </c>
      <c r="C16" s="184" t="s">
        <v>58</v>
      </c>
      <c r="D16" s="184"/>
      <c r="E16" s="184" t="s">
        <v>95</v>
      </c>
      <c r="F16" s="184" t="s">
        <v>95</v>
      </c>
      <c r="G16" s="184" t="s">
        <v>66</v>
      </c>
      <c r="H16" s="87" t="s">
        <v>96</v>
      </c>
      <c r="I16" s="87"/>
      <c r="J16" s="87"/>
      <c r="K16" s="176"/>
      <c r="L16" s="79">
        <v>89</v>
      </c>
      <c r="M16" s="79">
        <v>39</v>
      </c>
      <c r="N16" s="79">
        <v>20</v>
      </c>
      <c r="O16" s="88">
        <v>6</v>
      </c>
      <c r="P16" s="89">
        <v>0</v>
      </c>
      <c r="Q16" s="90">
        <f>O16+P16</f>
        <v>6</v>
      </c>
      <c r="R16" s="80">
        <f>IFERROR(Q16/N16,"-")</f>
        <v>0.3</v>
      </c>
      <c r="S16" s="79">
        <v>0</v>
      </c>
      <c r="T16" s="79">
        <v>0</v>
      </c>
      <c r="U16" s="80">
        <f>IFERROR(T16/(Q16),"-")</f>
        <v>0</v>
      </c>
      <c r="V16" s="81"/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/>
      <c r="AC16" s="83"/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0.16666666666667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30"/>
      <c r="B17" s="84"/>
      <c r="C17" s="84"/>
      <c r="D17" s="85"/>
      <c r="E17" s="85"/>
      <c r="F17" s="85"/>
      <c r="G17" s="86"/>
      <c r="H17" s="87"/>
      <c r="I17" s="87"/>
      <c r="J17" s="87"/>
      <c r="K17" s="177"/>
      <c r="L17" s="34"/>
      <c r="M17" s="34"/>
      <c r="N17" s="31"/>
      <c r="O17" s="23"/>
      <c r="P17" s="23"/>
      <c r="Q17" s="23"/>
      <c r="R17" s="32"/>
      <c r="S17" s="32"/>
      <c r="T17" s="23"/>
      <c r="U17" s="32"/>
      <c r="V17" s="25"/>
      <c r="W17" s="25"/>
      <c r="X17" s="25"/>
      <c r="Y17" s="183"/>
      <c r="Z17" s="183"/>
      <c r="AA17" s="183"/>
      <c r="AB17" s="183"/>
      <c r="AC17" s="33"/>
      <c r="AD17" s="57"/>
      <c r="AE17" s="61"/>
      <c r="AF17" s="62"/>
      <c r="AG17" s="61"/>
      <c r="AH17" s="65"/>
      <c r="AI17" s="66"/>
      <c r="AJ17" s="67"/>
      <c r="AK17" s="68"/>
      <c r="AL17" s="68"/>
      <c r="AM17" s="68"/>
      <c r="AN17" s="61"/>
      <c r="AO17" s="62"/>
      <c r="AP17" s="61"/>
      <c r="AQ17" s="65"/>
      <c r="AR17" s="66"/>
      <c r="AS17" s="67"/>
      <c r="AT17" s="68"/>
      <c r="AU17" s="68"/>
      <c r="AV17" s="68"/>
      <c r="AW17" s="61"/>
      <c r="AX17" s="62"/>
      <c r="AY17" s="61"/>
      <c r="AZ17" s="65"/>
      <c r="BA17" s="66"/>
      <c r="BB17" s="67"/>
      <c r="BC17" s="68"/>
      <c r="BD17" s="68"/>
      <c r="BE17" s="68"/>
      <c r="BF17" s="61"/>
      <c r="BG17" s="62"/>
      <c r="BH17" s="61"/>
      <c r="BI17" s="65"/>
      <c r="BJ17" s="66"/>
      <c r="BK17" s="67"/>
      <c r="BL17" s="68"/>
      <c r="BM17" s="68"/>
      <c r="BN17" s="68"/>
      <c r="BO17" s="63"/>
      <c r="BP17" s="64"/>
      <c r="BQ17" s="61"/>
      <c r="BR17" s="65"/>
      <c r="BS17" s="66"/>
      <c r="BT17" s="67"/>
      <c r="BU17" s="68"/>
      <c r="BV17" s="68"/>
      <c r="BW17" s="68"/>
      <c r="BX17" s="63"/>
      <c r="BY17" s="64"/>
      <c r="BZ17" s="61"/>
      <c r="CA17" s="65"/>
      <c r="CB17" s="66"/>
      <c r="CC17" s="67"/>
      <c r="CD17" s="68"/>
      <c r="CE17" s="68"/>
      <c r="CF17" s="68"/>
      <c r="CG17" s="63"/>
      <c r="CH17" s="64"/>
      <c r="CI17" s="61"/>
      <c r="CJ17" s="65"/>
      <c r="CK17" s="66"/>
      <c r="CL17" s="67"/>
      <c r="CM17" s="68"/>
      <c r="CN17" s="68"/>
      <c r="CO17" s="68"/>
      <c r="CP17" s="69"/>
      <c r="CQ17" s="66"/>
      <c r="CR17" s="66"/>
      <c r="CS17" s="66"/>
      <c r="CT17" s="70"/>
    </row>
    <row r="18" spans="1:99">
      <c r="A18" s="30"/>
      <c r="B18" s="37"/>
      <c r="C18" s="37"/>
      <c r="D18" s="21"/>
      <c r="E18" s="21"/>
      <c r="F18" s="21"/>
      <c r="G18" s="22"/>
      <c r="H18" s="36"/>
      <c r="I18" s="36"/>
      <c r="J18" s="73"/>
      <c r="K18" s="178"/>
      <c r="L18" s="34"/>
      <c r="M18" s="34"/>
      <c r="N18" s="31"/>
      <c r="O18" s="23"/>
      <c r="P18" s="23"/>
      <c r="Q18" s="23"/>
      <c r="R18" s="32"/>
      <c r="S18" s="32"/>
      <c r="T18" s="23"/>
      <c r="U18" s="32"/>
      <c r="V18" s="25"/>
      <c r="W18" s="25"/>
      <c r="X18" s="25"/>
      <c r="Y18" s="183"/>
      <c r="Z18" s="183"/>
      <c r="AA18" s="183"/>
      <c r="AB18" s="183"/>
      <c r="AC18" s="33"/>
      <c r="AD18" s="59"/>
      <c r="AE18" s="61"/>
      <c r="AF18" s="62"/>
      <c r="AG18" s="61"/>
      <c r="AH18" s="65"/>
      <c r="AI18" s="66"/>
      <c r="AJ18" s="67"/>
      <c r="AK18" s="68"/>
      <c r="AL18" s="68"/>
      <c r="AM18" s="68"/>
      <c r="AN18" s="61"/>
      <c r="AO18" s="62"/>
      <c r="AP18" s="61"/>
      <c r="AQ18" s="65"/>
      <c r="AR18" s="66"/>
      <c r="AS18" s="67"/>
      <c r="AT18" s="68"/>
      <c r="AU18" s="68"/>
      <c r="AV18" s="68"/>
      <c r="AW18" s="61"/>
      <c r="AX18" s="62"/>
      <c r="AY18" s="61"/>
      <c r="AZ18" s="65"/>
      <c r="BA18" s="66"/>
      <c r="BB18" s="67"/>
      <c r="BC18" s="68"/>
      <c r="BD18" s="68"/>
      <c r="BE18" s="68"/>
      <c r="BF18" s="61"/>
      <c r="BG18" s="62"/>
      <c r="BH18" s="61"/>
      <c r="BI18" s="65"/>
      <c r="BJ18" s="66"/>
      <c r="BK18" s="67"/>
      <c r="BL18" s="68"/>
      <c r="BM18" s="68"/>
      <c r="BN18" s="68"/>
      <c r="BO18" s="63"/>
      <c r="BP18" s="64"/>
      <c r="BQ18" s="61"/>
      <c r="BR18" s="65"/>
      <c r="BS18" s="66"/>
      <c r="BT18" s="67"/>
      <c r="BU18" s="68"/>
      <c r="BV18" s="68"/>
      <c r="BW18" s="68"/>
      <c r="BX18" s="63"/>
      <c r="BY18" s="64"/>
      <c r="BZ18" s="61"/>
      <c r="CA18" s="65"/>
      <c r="CB18" s="66"/>
      <c r="CC18" s="67"/>
      <c r="CD18" s="68"/>
      <c r="CE18" s="68"/>
      <c r="CF18" s="68"/>
      <c r="CG18" s="63"/>
      <c r="CH18" s="64"/>
      <c r="CI18" s="61"/>
      <c r="CJ18" s="65"/>
      <c r="CK18" s="66"/>
      <c r="CL18" s="67"/>
      <c r="CM18" s="68"/>
      <c r="CN18" s="68"/>
      <c r="CO18" s="68"/>
      <c r="CP18" s="69"/>
      <c r="CQ18" s="66"/>
      <c r="CR18" s="66"/>
      <c r="CS18" s="66"/>
      <c r="CT18" s="70"/>
    </row>
    <row r="19" spans="1:99">
      <c r="A19" s="19">
        <f>AC19</f>
        <v>0.526</v>
      </c>
      <c r="B19" s="39"/>
      <c r="C19" s="39"/>
      <c r="D19" s="39"/>
      <c r="E19" s="39"/>
      <c r="F19" s="39"/>
      <c r="G19" s="39"/>
      <c r="H19" s="40" t="s">
        <v>97</v>
      </c>
      <c r="I19" s="40"/>
      <c r="J19" s="40"/>
      <c r="K19" s="179">
        <f>SUM(K6:K18)</f>
        <v>500000</v>
      </c>
      <c r="L19" s="41">
        <f>SUM(L6:L18)</f>
        <v>243</v>
      </c>
      <c r="M19" s="41">
        <f>SUM(M6:M18)</f>
        <v>98</v>
      </c>
      <c r="N19" s="41">
        <f>SUM(N6:N18)</f>
        <v>342</v>
      </c>
      <c r="O19" s="41">
        <f>SUM(O6:O18)</f>
        <v>45</v>
      </c>
      <c r="P19" s="41">
        <f>SUM(P6:P18)</f>
        <v>0</v>
      </c>
      <c r="Q19" s="41">
        <f>SUM(Q6:Q18)</f>
        <v>45</v>
      </c>
      <c r="R19" s="42">
        <f>IFERROR(Q19/N19,"-")</f>
        <v>0.13157894736842</v>
      </c>
      <c r="S19" s="76">
        <f>SUM(S6:S18)</f>
        <v>4</v>
      </c>
      <c r="T19" s="76">
        <f>SUM(T6:T18)</f>
        <v>12</v>
      </c>
      <c r="U19" s="42">
        <f>IFERROR(S19/Q19,"-")</f>
        <v>0.088888888888889</v>
      </c>
      <c r="V19" s="43">
        <f>IFERROR(K19/Q19,"-")</f>
        <v>11111.111111111</v>
      </c>
      <c r="W19" s="44">
        <f>SUM(W6:W18)</f>
        <v>8</v>
      </c>
      <c r="X19" s="42">
        <f>IFERROR(W19/Q19,"-")</f>
        <v>0.17777777777778</v>
      </c>
      <c r="Y19" s="179">
        <f>SUM(Y6:Y18)</f>
        <v>263000</v>
      </c>
      <c r="Z19" s="179">
        <f>IFERROR(Y19/Q19,"-")</f>
        <v>5844.4444444444</v>
      </c>
      <c r="AA19" s="179">
        <f>IFERROR(Y19/W19,"-")</f>
        <v>32875</v>
      </c>
      <c r="AB19" s="179">
        <f>Y19-K19</f>
        <v>-237000</v>
      </c>
      <c r="AC19" s="45">
        <f>Y19/K19</f>
        <v>0.526</v>
      </c>
      <c r="AD19" s="58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6"/>
    <mergeCell ref="K12:K16"/>
    <mergeCell ref="V12:V16"/>
    <mergeCell ref="AB12:AB16"/>
    <mergeCell ref="AC12:AC1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30.625" customWidth="true" style="72"/>
    <col min="5" max="5" width="8.25" customWidth="true" style="72"/>
    <col min="6" max="6" width="33.5" customWidth="true" style="72"/>
    <col min="7" max="7" width="12.25" customWidth="true" style="72"/>
    <col min="8" max="8" width="10.875" customWidth="true" style="72"/>
    <col min="9" max="9" width="10.875" customWidth="true" style="72"/>
    <col min="10" max="10" width="10.875" customWidth="true" style="72"/>
    <col min="11" max="11" width="10.375" customWidth="true" style="72"/>
    <col min="12" max="12" width="10.375" customWidth="true" style="72"/>
    <col min="13" max="13" width="10.375" customWidth="true" style="72"/>
    <col min="14" max="14" width="10.375" customWidth="true" style="72"/>
    <col min="15" max="15" width="7.375" customWidth="true" style="72"/>
    <col min="16" max="16" width="9" customWidth="true" style="72"/>
    <col min="17" max="17" width="9" customWidth="true" style="72"/>
    <col min="18" max="18" width="6.75" customWidth="true" style="72"/>
    <col min="19" max="19" width="7.875" customWidth="true" style="72"/>
    <col min="20" max="20" width="10" customWidth="true" style="72"/>
    <col min="21" max="21" width="9" customWidth="true" style="72"/>
    <col min="22" max="22" width="9" customWidth="true" style="72"/>
    <col min="23" max="23" width="12.375" customWidth="true" style="72"/>
    <col min="24" max="24" width="9" customWidth="true" style="72"/>
    <col min="25" max="25" width="9" customWidth="true" style="72"/>
    <col min="26" max="26" width="9" customWidth="true" style="72"/>
    <col min="27" max="27" width="9" customWidth="true" style="72"/>
    <col min="28" max="28" width="9" customWidth="true" style="72"/>
    <col min="29" max="29" width="9" customWidth="true" style="72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</cols>
  <sheetData>
    <row r="2" spans="1:95" customHeight="1" ht="13.5">
      <c r="A2" s="24" t="s">
        <v>0</v>
      </c>
      <c r="B2" s="27" t="s">
        <v>1</v>
      </c>
      <c r="C2" s="27"/>
      <c r="F2" s="75"/>
      <c r="G2" s="75"/>
      <c r="H2" s="75"/>
      <c r="I2" s="75"/>
      <c r="J2" s="75"/>
      <c r="K2" s="55"/>
      <c r="L2" s="55" t="s">
        <v>2</v>
      </c>
      <c r="M2" s="55"/>
      <c r="N2" s="55"/>
      <c r="O2" s="55" t="s">
        <v>3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151" t="s">
        <v>4</v>
      </c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2" t="s">
        <v>5</v>
      </c>
      <c r="CL2" s="154" t="s">
        <v>6</v>
      </c>
      <c r="CM2" s="142" t="s">
        <v>7</v>
      </c>
      <c r="CN2" s="143"/>
      <c r="CO2" s="144"/>
    </row>
    <row r="3" spans="1:95" customHeight="1" ht="14.25">
      <c r="A3" s="27" t="s">
        <v>98</v>
      </c>
      <c r="B3" s="38"/>
      <c r="C3" s="38"/>
      <c r="D3" s="38"/>
      <c r="E3" s="38"/>
      <c r="F3" s="71"/>
      <c r="G3" s="55"/>
      <c r="H3" s="55"/>
      <c r="I3" s="140" t="s">
        <v>9</v>
      </c>
      <c r="J3" s="141"/>
      <c r="K3" s="27"/>
      <c r="L3" s="27"/>
      <c r="M3" s="27"/>
      <c r="N3" s="27"/>
      <c r="O3" s="27"/>
      <c r="P3" s="27"/>
      <c r="Q3" s="27"/>
      <c r="R3" s="27"/>
      <c r="S3" s="27"/>
      <c r="T3" s="27"/>
      <c r="U3" s="55"/>
      <c r="V3" s="55"/>
      <c r="W3" s="55"/>
      <c r="X3" s="55"/>
      <c r="Y3" s="55"/>
      <c r="Z3" s="145" t="s">
        <v>10</v>
      </c>
      <c r="AA3" s="146"/>
      <c r="AB3" s="146"/>
      <c r="AC3" s="146"/>
      <c r="AD3" s="146"/>
      <c r="AE3" s="146"/>
      <c r="AF3" s="146"/>
      <c r="AG3" s="146"/>
      <c r="AH3" s="146"/>
      <c r="AI3" s="157" t="s">
        <v>11</v>
      </c>
      <c r="AJ3" s="158"/>
      <c r="AK3" s="158"/>
      <c r="AL3" s="158"/>
      <c r="AM3" s="158"/>
      <c r="AN3" s="158"/>
      <c r="AO3" s="158"/>
      <c r="AP3" s="158"/>
      <c r="AQ3" s="159"/>
      <c r="AR3" s="160" t="s">
        <v>12</v>
      </c>
      <c r="AS3" s="161"/>
      <c r="AT3" s="161"/>
      <c r="AU3" s="161"/>
      <c r="AV3" s="161"/>
      <c r="AW3" s="161"/>
      <c r="AX3" s="161"/>
      <c r="AY3" s="161"/>
      <c r="AZ3" s="162"/>
      <c r="BA3" s="163" t="s">
        <v>13</v>
      </c>
      <c r="BB3" s="164"/>
      <c r="BC3" s="164"/>
      <c r="BD3" s="164"/>
      <c r="BE3" s="164"/>
      <c r="BF3" s="164"/>
      <c r="BG3" s="164"/>
      <c r="BH3" s="164"/>
      <c r="BI3" s="165"/>
      <c r="BJ3" s="166" t="s">
        <v>14</v>
      </c>
      <c r="BK3" s="167"/>
      <c r="BL3" s="167"/>
      <c r="BM3" s="167"/>
      <c r="BN3" s="167"/>
      <c r="BO3" s="167"/>
      <c r="BP3" s="167"/>
      <c r="BQ3" s="167"/>
      <c r="BR3" s="168"/>
      <c r="BS3" s="169" t="s">
        <v>15</v>
      </c>
      <c r="BT3" s="170"/>
      <c r="BU3" s="170"/>
      <c r="BV3" s="170"/>
      <c r="BW3" s="170"/>
      <c r="BX3" s="170"/>
      <c r="BY3" s="170"/>
      <c r="BZ3" s="170"/>
      <c r="CA3" s="171"/>
      <c r="CB3" s="172" t="s">
        <v>16</v>
      </c>
      <c r="CC3" s="173"/>
      <c r="CD3" s="173"/>
      <c r="CE3" s="173"/>
      <c r="CF3" s="173"/>
      <c r="CG3" s="173"/>
      <c r="CH3" s="173"/>
      <c r="CI3" s="173"/>
      <c r="CJ3" s="174"/>
      <c r="CK3" s="152"/>
      <c r="CL3" s="155"/>
      <c r="CM3" s="147" t="s">
        <v>17</v>
      </c>
      <c r="CN3" s="148"/>
      <c r="CO3" s="149" t="s">
        <v>18</v>
      </c>
    </row>
    <row r="4" spans="1:95">
      <c r="A4" s="26"/>
      <c r="B4" s="7" t="s">
        <v>19</v>
      </c>
      <c r="C4" s="7" t="s">
        <v>20</v>
      </c>
      <c r="D4" s="7" t="s">
        <v>99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6"/>
      <c r="Z4" s="46" t="s">
        <v>47</v>
      </c>
      <c r="AA4" s="46" t="s">
        <v>48</v>
      </c>
      <c r="AB4" s="46" t="s">
        <v>49</v>
      </c>
      <c r="AC4" s="46" t="s">
        <v>41</v>
      </c>
      <c r="AD4" s="46" t="s">
        <v>50</v>
      </c>
      <c r="AE4" s="46" t="s">
        <v>51</v>
      </c>
      <c r="AF4" s="46" t="s">
        <v>52</v>
      </c>
      <c r="AG4" s="46" t="s">
        <v>53</v>
      </c>
      <c r="AH4" s="46" t="s">
        <v>54</v>
      </c>
      <c r="AI4" s="47" t="s">
        <v>47</v>
      </c>
      <c r="AJ4" s="47" t="s">
        <v>48</v>
      </c>
      <c r="AK4" s="47" t="s">
        <v>49</v>
      </c>
      <c r="AL4" s="47" t="s">
        <v>41</v>
      </c>
      <c r="AM4" s="47" t="s">
        <v>50</v>
      </c>
      <c r="AN4" s="47" t="s">
        <v>51</v>
      </c>
      <c r="AO4" s="47" t="s">
        <v>52</v>
      </c>
      <c r="AP4" s="47" t="s">
        <v>53</v>
      </c>
      <c r="AQ4" s="47" t="s">
        <v>54</v>
      </c>
      <c r="AR4" s="48" t="s">
        <v>47</v>
      </c>
      <c r="AS4" s="48" t="s">
        <v>48</v>
      </c>
      <c r="AT4" s="48" t="s">
        <v>49</v>
      </c>
      <c r="AU4" s="48" t="s">
        <v>41</v>
      </c>
      <c r="AV4" s="48" t="s">
        <v>50</v>
      </c>
      <c r="AW4" s="48" t="s">
        <v>51</v>
      </c>
      <c r="AX4" s="48" t="s">
        <v>52</v>
      </c>
      <c r="AY4" s="48" t="s">
        <v>53</v>
      </c>
      <c r="AZ4" s="48" t="s">
        <v>54</v>
      </c>
      <c r="BA4" s="49" t="s">
        <v>47</v>
      </c>
      <c r="BB4" s="49" t="s">
        <v>48</v>
      </c>
      <c r="BC4" s="49" t="s">
        <v>49</v>
      </c>
      <c r="BD4" s="49" t="s">
        <v>41</v>
      </c>
      <c r="BE4" s="49" t="s">
        <v>50</v>
      </c>
      <c r="BF4" s="49" t="s">
        <v>51</v>
      </c>
      <c r="BG4" s="49" t="s">
        <v>52</v>
      </c>
      <c r="BH4" s="49" t="s">
        <v>53</v>
      </c>
      <c r="BI4" s="49" t="s">
        <v>54</v>
      </c>
      <c r="BJ4" s="115" t="s">
        <v>47</v>
      </c>
      <c r="BK4" s="115" t="s">
        <v>48</v>
      </c>
      <c r="BL4" s="115" t="s">
        <v>49</v>
      </c>
      <c r="BM4" s="115" t="s">
        <v>41</v>
      </c>
      <c r="BN4" s="115" t="s">
        <v>50</v>
      </c>
      <c r="BO4" s="115" t="s">
        <v>51</v>
      </c>
      <c r="BP4" s="115" t="s">
        <v>52</v>
      </c>
      <c r="BQ4" s="115" t="s">
        <v>53</v>
      </c>
      <c r="BR4" s="115" t="s">
        <v>54</v>
      </c>
      <c r="BS4" s="50" t="s">
        <v>47</v>
      </c>
      <c r="BT4" s="50" t="s">
        <v>48</v>
      </c>
      <c r="BU4" s="50" t="s">
        <v>49</v>
      </c>
      <c r="BV4" s="50" t="s">
        <v>41</v>
      </c>
      <c r="BW4" s="50" t="s">
        <v>50</v>
      </c>
      <c r="BX4" s="50" t="s">
        <v>51</v>
      </c>
      <c r="BY4" s="50" t="s">
        <v>52</v>
      </c>
      <c r="BZ4" s="50" t="s">
        <v>53</v>
      </c>
      <c r="CA4" s="50" t="s">
        <v>54</v>
      </c>
      <c r="CB4" s="51" t="s">
        <v>47</v>
      </c>
      <c r="CC4" s="51" t="s">
        <v>48</v>
      </c>
      <c r="CD4" s="51" t="s">
        <v>49</v>
      </c>
      <c r="CE4" s="51" t="s">
        <v>41</v>
      </c>
      <c r="CF4" s="51" t="s">
        <v>50</v>
      </c>
      <c r="CG4" s="51" t="s">
        <v>51</v>
      </c>
      <c r="CH4" s="51" t="s">
        <v>52</v>
      </c>
      <c r="CI4" s="51" t="s">
        <v>53</v>
      </c>
      <c r="CJ4" s="51" t="s">
        <v>54</v>
      </c>
      <c r="CK4" s="153"/>
      <c r="CL4" s="156"/>
      <c r="CM4" s="52" t="s">
        <v>55</v>
      </c>
      <c r="CN4" s="52" t="s">
        <v>56</v>
      </c>
      <c r="CO4" s="150"/>
    </row>
    <row r="5" spans="1:95">
      <c r="A5" s="19"/>
      <c r="B5" s="28"/>
      <c r="C5" s="28"/>
      <c r="D5" s="26"/>
      <c r="E5" s="26"/>
      <c r="F5" s="26"/>
      <c r="G5" s="35"/>
      <c r="H5" s="175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0"/>
      <c r="U5" s="180"/>
      <c r="V5" s="180"/>
      <c r="W5" s="180"/>
      <c r="X5" s="10"/>
      <c r="Y5" s="57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</row>
    <row r="6" spans="1:95">
      <c r="A6" s="78">
        <f>X6</f>
        <v>6.4542117894808</v>
      </c>
      <c r="B6" s="184" t="s">
        <v>100</v>
      </c>
      <c r="C6" s="184" t="s">
        <v>101</v>
      </c>
      <c r="D6" s="184"/>
      <c r="E6" s="184"/>
      <c r="F6" s="87" t="s">
        <v>102</v>
      </c>
      <c r="G6" s="87" t="s">
        <v>103</v>
      </c>
      <c r="H6" s="176">
        <v>1002911</v>
      </c>
      <c r="I6" s="79">
        <v>1180</v>
      </c>
      <c r="J6" s="79">
        <v>0</v>
      </c>
      <c r="K6" s="79">
        <v>58930</v>
      </c>
      <c r="L6" s="90">
        <v>513</v>
      </c>
      <c r="M6" s="80">
        <f>IFERROR(L6/K6,"-")</f>
        <v>0.0087052435092483</v>
      </c>
      <c r="N6" s="79">
        <v>33</v>
      </c>
      <c r="O6" s="79">
        <v>199</v>
      </c>
      <c r="P6" s="80">
        <f>IFERROR(N6/(L6),"-")</f>
        <v>0.064327485380117</v>
      </c>
      <c r="Q6" s="81">
        <f>IFERROR(H6/SUM(L6:L6),"-")</f>
        <v>1954.992202729</v>
      </c>
      <c r="R6" s="82">
        <v>71</v>
      </c>
      <c r="S6" s="80">
        <f>IF(L6=0,"-",R6/L6)</f>
        <v>0.13840155945419</v>
      </c>
      <c r="T6" s="181">
        <v>6473000</v>
      </c>
      <c r="U6" s="182">
        <f>IFERROR(T6/L6,"-")</f>
        <v>12617.933723197</v>
      </c>
      <c r="V6" s="182">
        <f>IFERROR(T6/R6,"-")</f>
        <v>91169.014084507</v>
      </c>
      <c r="W6" s="176">
        <f>SUM(T6:T6)-SUM(H6:H6)</f>
        <v>5470089</v>
      </c>
      <c r="X6" s="83">
        <f>SUM(T6:T6)/SUM(H6:H6)</f>
        <v>6.4542117894808</v>
      </c>
      <c r="Y6" s="77"/>
      <c r="Z6" s="91">
        <v>8</v>
      </c>
      <c r="AA6" s="92">
        <f>IF(L6=0,"",IF(Z6=0,"",(Z6/L6)))</f>
        <v>0.015594541910331</v>
      </c>
      <c r="AB6" s="91">
        <v>1</v>
      </c>
      <c r="AC6" s="93">
        <f>IFERROR(AB6/Z6,"-")</f>
        <v>0.125</v>
      </c>
      <c r="AD6" s="94">
        <v>39000</v>
      </c>
      <c r="AE6" s="95">
        <f>IFERROR(AD6/Z6,"-")</f>
        <v>4875</v>
      </c>
      <c r="AF6" s="96"/>
      <c r="AG6" s="96"/>
      <c r="AH6" s="96">
        <v>1</v>
      </c>
      <c r="AI6" s="97">
        <v>1</v>
      </c>
      <c r="AJ6" s="98">
        <f>IF(L6=0,"",IF(AI6=0,"",(AI6/L6)))</f>
        <v>0.0019493177387914</v>
      </c>
      <c r="AK6" s="97"/>
      <c r="AL6" s="99">
        <f>IFERROR(AK6/AI6,"-")</f>
        <v>0</v>
      </c>
      <c r="AM6" s="100"/>
      <c r="AN6" s="101">
        <f>IFERROR(AM6/AI6,"-")</f>
        <v>0</v>
      </c>
      <c r="AO6" s="102"/>
      <c r="AP6" s="102"/>
      <c r="AQ6" s="102"/>
      <c r="AR6" s="103">
        <v>3</v>
      </c>
      <c r="AS6" s="104">
        <f>IF(L6=0,"",IF(AR6=0,"",(AR6/L6)))</f>
        <v>0.0058479532163743</v>
      </c>
      <c r="AT6" s="103"/>
      <c r="AU6" s="105">
        <f>IFERROR(AT6/AR6,"-")</f>
        <v>0</v>
      </c>
      <c r="AV6" s="106"/>
      <c r="AW6" s="107">
        <f>IFERROR(AV6/AR6,"-")</f>
        <v>0</v>
      </c>
      <c r="AX6" s="108"/>
      <c r="AY6" s="108"/>
      <c r="AZ6" s="108"/>
      <c r="BA6" s="109">
        <v>30</v>
      </c>
      <c r="BB6" s="110">
        <f>IF(L6=0,"",IF(BA6=0,"",(BA6/L6)))</f>
        <v>0.058479532163743</v>
      </c>
      <c r="BC6" s="109">
        <v>1</v>
      </c>
      <c r="BD6" s="111">
        <f>IFERROR(BC6/BA6,"-")</f>
        <v>0.033333333333333</v>
      </c>
      <c r="BE6" s="112">
        <v>90000</v>
      </c>
      <c r="BF6" s="113">
        <f>IFERROR(BE6/BA6,"-")</f>
        <v>3000</v>
      </c>
      <c r="BG6" s="114"/>
      <c r="BH6" s="114"/>
      <c r="BI6" s="114">
        <v>1</v>
      </c>
      <c r="BJ6" s="116">
        <v>310</v>
      </c>
      <c r="BK6" s="117">
        <f>IF(L6=0,"",IF(BJ6=0,"",(BJ6/L6)))</f>
        <v>0.60428849902534</v>
      </c>
      <c r="BL6" s="118">
        <v>38</v>
      </c>
      <c r="BM6" s="119">
        <f>IFERROR(BL6/BJ6,"-")</f>
        <v>0.12258064516129</v>
      </c>
      <c r="BN6" s="120">
        <v>3160000</v>
      </c>
      <c r="BO6" s="121">
        <f>IFERROR(BN6/BJ6,"-")</f>
        <v>10193.548387097</v>
      </c>
      <c r="BP6" s="122">
        <v>12</v>
      </c>
      <c r="BQ6" s="122">
        <v>6</v>
      </c>
      <c r="BR6" s="122">
        <v>20</v>
      </c>
      <c r="BS6" s="123">
        <v>132</v>
      </c>
      <c r="BT6" s="124">
        <f>IF(L6=0,"",IF(BS6=0,"",(BS6/L6)))</f>
        <v>0.25730994152047</v>
      </c>
      <c r="BU6" s="125">
        <v>24</v>
      </c>
      <c r="BV6" s="126">
        <f>IFERROR(BU6/BS6,"-")</f>
        <v>0.18181818181818</v>
      </c>
      <c r="BW6" s="127">
        <v>2969000</v>
      </c>
      <c r="BX6" s="128">
        <f>IFERROR(BW6/BS6,"-")</f>
        <v>22492.424242424</v>
      </c>
      <c r="BY6" s="129">
        <v>6</v>
      </c>
      <c r="BZ6" s="129">
        <v>3</v>
      </c>
      <c r="CA6" s="129">
        <v>15</v>
      </c>
      <c r="CB6" s="130">
        <v>29</v>
      </c>
      <c r="CC6" s="131">
        <f>IF(L6=0,"",IF(CB6=0,"",(CB6/L6)))</f>
        <v>0.056530214424951</v>
      </c>
      <c r="CD6" s="132">
        <v>7</v>
      </c>
      <c r="CE6" s="133">
        <f>IFERROR(CD6/CB6,"-")</f>
        <v>0.24137931034483</v>
      </c>
      <c r="CF6" s="134">
        <v>215000</v>
      </c>
      <c r="CG6" s="135">
        <f>IFERROR(CF6/CB6,"-")</f>
        <v>7413.7931034483</v>
      </c>
      <c r="CH6" s="136"/>
      <c r="CI6" s="136">
        <v>2</v>
      </c>
      <c r="CJ6" s="136">
        <v>5</v>
      </c>
      <c r="CK6" s="137">
        <v>71</v>
      </c>
      <c r="CL6" s="138">
        <v>6473000</v>
      </c>
      <c r="CM6" s="138">
        <v>1270000</v>
      </c>
      <c r="CN6" s="138"/>
      <c r="CO6" s="139" t="str">
        <f>IF(AND(CM6=0,CN6=0),"",IF(AND(CM6&lt;=100000,CN6&lt;=100000),"",IF(CM6/CL6&gt;0.7,"男高",IF(CN6/CL6&gt;0.7,"女高",""))))</f>
        <v/>
      </c>
    </row>
    <row r="7" spans="1:95">
      <c r="A7" s="78">
        <f>X7</f>
        <v>6.0711204401236</v>
      </c>
      <c r="B7" s="184" t="s">
        <v>104</v>
      </c>
      <c r="C7" s="184" t="s">
        <v>101</v>
      </c>
      <c r="D7" s="184"/>
      <c r="E7" s="184"/>
      <c r="F7" s="87" t="s">
        <v>105</v>
      </c>
      <c r="G7" s="87" t="s">
        <v>103</v>
      </c>
      <c r="H7" s="176">
        <v>535486</v>
      </c>
      <c r="I7" s="79">
        <v>675</v>
      </c>
      <c r="J7" s="79">
        <v>0</v>
      </c>
      <c r="K7" s="79">
        <v>39357</v>
      </c>
      <c r="L7" s="90">
        <v>250</v>
      </c>
      <c r="M7" s="80">
        <f>IFERROR(L7/K7,"-")</f>
        <v>0.0063521101709988</v>
      </c>
      <c r="N7" s="79">
        <v>11</v>
      </c>
      <c r="O7" s="79">
        <v>98</v>
      </c>
      <c r="P7" s="80">
        <f>IFERROR(N7/(L7),"-")</f>
        <v>0.044</v>
      </c>
      <c r="Q7" s="81">
        <f>IFERROR(H7/SUM(L7:L7),"-")</f>
        <v>2141.944</v>
      </c>
      <c r="R7" s="82">
        <v>41</v>
      </c>
      <c r="S7" s="80">
        <f>IF(L7=0,"-",R7/L7)</f>
        <v>0.164</v>
      </c>
      <c r="T7" s="181">
        <v>3251000</v>
      </c>
      <c r="U7" s="182">
        <f>IFERROR(T7/L7,"-")</f>
        <v>13004</v>
      </c>
      <c r="V7" s="182">
        <f>IFERROR(T7/R7,"-")</f>
        <v>79292.682926829</v>
      </c>
      <c r="W7" s="176">
        <f>SUM(T7:T7)-SUM(H7:H7)</f>
        <v>2715514</v>
      </c>
      <c r="X7" s="83">
        <f>SUM(T7:T7)/SUM(H7:H7)</f>
        <v>6.0711204401236</v>
      </c>
      <c r="Y7" s="77"/>
      <c r="Z7" s="91">
        <v>4</v>
      </c>
      <c r="AA7" s="92">
        <f>IF(L7=0,"",IF(Z7=0,"",(Z7/L7)))</f>
        <v>0.016</v>
      </c>
      <c r="AB7" s="91"/>
      <c r="AC7" s="93">
        <f>IFERROR(AB7/Z7,"-")</f>
        <v>0</v>
      </c>
      <c r="AD7" s="94"/>
      <c r="AE7" s="95">
        <f>IFERROR(AD7/Z7,"-")</f>
        <v>0</v>
      </c>
      <c r="AF7" s="96"/>
      <c r="AG7" s="96"/>
      <c r="AH7" s="96"/>
      <c r="AI7" s="97"/>
      <c r="AJ7" s="98">
        <f>IF(L7=0,"",IF(AI7=0,"",(AI7/L7)))</f>
        <v>0</v>
      </c>
      <c r="AK7" s="97"/>
      <c r="AL7" s="99" t="str">
        <f>IFERROR(AK7/AI7,"-")</f>
        <v>-</v>
      </c>
      <c r="AM7" s="100"/>
      <c r="AN7" s="101" t="str">
        <f>IFERROR(AM7/AI7,"-")</f>
        <v>-</v>
      </c>
      <c r="AO7" s="102"/>
      <c r="AP7" s="102"/>
      <c r="AQ7" s="102"/>
      <c r="AR7" s="103">
        <v>5</v>
      </c>
      <c r="AS7" s="104">
        <f>IF(L7=0,"",IF(AR7=0,"",(AR7/L7)))</f>
        <v>0.02</v>
      </c>
      <c r="AT7" s="103"/>
      <c r="AU7" s="105">
        <f>IFERROR(AT7/AR7,"-")</f>
        <v>0</v>
      </c>
      <c r="AV7" s="106"/>
      <c r="AW7" s="107">
        <f>IFERROR(AV7/AR7,"-")</f>
        <v>0</v>
      </c>
      <c r="AX7" s="108"/>
      <c r="AY7" s="108"/>
      <c r="AZ7" s="108"/>
      <c r="BA7" s="109">
        <v>11</v>
      </c>
      <c r="BB7" s="110">
        <f>IF(L7=0,"",IF(BA7=0,"",(BA7/L7)))</f>
        <v>0.044</v>
      </c>
      <c r="BC7" s="109">
        <v>1</v>
      </c>
      <c r="BD7" s="111">
        <f>IFERROR(BC7/BA7,"-")</f>
        <v>0.090909090909091</v>
      </c>
      <c r="BE7" s="112">
        <v>3000</v>
      </c>
      <c r="BF7" s="113">
        <f>IFERROR(BE7/BA7,"-")</f>
        <v>272.72727272727</v>
      </c>
      <c r="BG7" s="114">
        <v>1</v>
      </c>
      <c r="BH7" s="114"/>
      <c r="BI7" s="114"/>
      <c r="BJ7" s="116">
        <v>122</v>
      </c>
      <c r="BK7" s="117">
        <f>IF(L7=0,"",IF(BJ7=0,"",(BJ7/L7)))</f>
        <v>0.488</v>
      </c>
      <c r="BL7" s="118">
        <v>13</v>
      </c>
      <c r="BM7" s="119">
        <f>IFERROR(BL7/BJ7,"-")</f>
        <v>0.10655737704918</v>
      </c>
      <c r="BN7" s="120">
        <v>316000</v>
      </c>
      <c r="BO7" s="121">
        <f>IFERROR(BN7/BJ7,"-")</f>
        <v>2590.1639344262</v>
      </c>
      <c r="BP7" s="122">
        <v>7</v>
      </c>
      <c r="BQ7" s="122">
        <v>2</v>
      </c>
      <c r="BR7" s="122">
        <v>4</v>
      </c>
      <c r="BS7" s="123">
        <v>82</v>
      </c>
      <c r="BT7" s="124">
        <f>IF(L7=0,"",IF(BS7=0,"",(BS7/L7)))</f>
        <v>0.328</v>
      </c>
      <c r="BU7" s="125">
        <v>18</v>
      </c>
      <c r="BV7" s="126">
        <f>IFERROR(BU7/BS7,"-")</f>
        <v>0.21951219512195</v>
      </c>
      <c r="BW7" s="127">
        <v>985000</v>
      </c>
      <c r="BX7" s="128">
        <f>IFERROR(BW7/BS7,"-")</f>
        <v>12012.195121951</v>
      </c>
      <c r="BY7" s="129">
        <v>7</v>
      </c>
      <c r="BZ7" s="129">
        <v>3</v>
      </c>
      <c r="CA7" s="129">
        <v>8</v>
      </c>
      <c r="CB7" s="130">
        <v>26</v>
      </c>
      <c r="CC7" s="131">
        <f>IF(L7=0,"",IF(CB7=0,"",(CB7/L7)))</f>
        <v>0.104</v>
      </c>
      <c r="CD7" s="132">
        <v>9</v>
      </c>
      <c r="CE7" s="133">
        <f>IFERROR(CD7/CB7,"-")</f>
        <v>0.34615384615385</v>
      </c>
      <c r="CF7" s="134">
        <v>1947000</v>
      </c>
      <c r="CG7" s="135">
        <f>IFERROR(CF7/CB7,"-")</f>
        <v>74884.615384615</v>
      </c>
      <c r="CH7" s="136"/>
      <c r="CI7" s="136">
        <v>1</v>
      </c>
      <c r="CJ7" s="136">
        <v>8</v>
      </c>
      <c r="CK7" s="137">
        <v>41</v>
      </c>
      <c r="CL7" s="138">
        <v>3251000</v>
      </c>
      <c r="CM7" s="138">
        <v>1294000</v>
      </c>
      <c r="CN7" s="138"/>
      <c r="CO7" s="139" t="str">
        <f>IF(AND(CM7=0,CN7=0),"",IF(AND(CM7&lt;=100000,CN7&lt;=100000),"",IF(CM7/CL7&gt;0.7,"男高",IF(CN7/CL7&gt;0.7,"女高",""))))</f>
        <v/>
      </c>
    </row>
    <row r="8" spans="1:95">
      <c r="A8" s="30"/>
      <c r="B8" s="84"/>
      <c r="C8" s="84"/>
      <c r="D8" s="85"/>
      <c r="E8" s="86"/>
      <c r="F8" s="87"/>
      <c r="G8" s="87"/>
      <c r="H8" s="177"/>
      <c r="I8" s="34"/>
      <c r="J8" s="34"/>
      <c r="K8" s="31"/>
      <c r="L8" s="31"/>
      <c r="M8" s="33"/>
      <c r="N8" s="33"/>
      <c r="O8" s="31"/>
      <c r="P8" s="33"/>
      <c r="Q8" s="25"/>
      <c r="R8" s="25"/>
      <c r="S8" s="25"/>
      <c r="T8" s="183"/>
      <c r="U8" s="183"/>
      <c r="V8" s="183"/>
      <c r="W8" s="183"/>
      <c r="X8" s="33"/>
      <c r="Y8" s="57"/>
      <c r="Z8" s="61"/>
      <c r="AA8" s="62"/>
      <c r="AB8" s="61"/>
      <c r="AC8" s="65"/>
      <c r="AD8" s="66"/>
      <c r="AE8" s="67"/>
      <c r="AF8" s="68"/>
      <c r="AG8" s="68"/>
      <c r="AH8" s="68"/>
      <c r="AI8" s="61"/>
      <c r="AJ8" s="62"/>
      <c r="AK8" s="61"/>
      <c r="AL8" s="65"/>
      <c r="AM8" s="66"/>
      <c r="AN8" s="67"/>
      <c r="AO8" s="68"/>
      <c r="AP8" s="68"/>
      <c r="AQ8" s="68"/>
      <c r="AR8" s="61"/>
      <c r="AS8" s="62"/>
      <c r="AT8" s="61"/>
      <c r="AU8" s="65"/>
      <c r="AV8" s="66"/>
      <c r="AW8" s="67"/>
      <c r="AX8" s="68"/>
      <c r="AY8" s="68"/>
      <c r="AZ8" s="68"/>
      <c r="BA8" s="61"/>
      <c r="BB8" s="62"/>
      <c r="BC8" s="61"/>
      <c r="BD8" s="65"/>
      <c r="BE8" s="66"/>
      <c r="BF8" s="67"/>
      <c r="BG8" s="68"/>
      <c r="BH8" s="68"/>
      <c r="BI8" s="68"/>
      <c r="BJ8" s="63"/>
      <c r="BK8" s="64"/>
      <c r="BL8" s="61"/>
      <c r="BM8" s="65"/>
      <c r="BN8" s="66"/>
      <c r="BO8" s="67"/>
      <c r="BP8" s="68"/>
      <c r="BQ8" s="68"/>
      <c r="BR8" s="68"/>
      <c r="BS8" s="63"/>
      <c r="BT8" s="64"/>
      <c r="BU8" s="61"/>
      <c r="BV8" s="65"/>
      <c r="BW8" s="66"/>
      <c r="BX8" s="67"/>
      <c r="BY8" s="68"/>
      <c r="BZ8" s="68"/>
      <c r="CA8" s="68"/>
      <c r="CB8" s="63"/>
      <c r="CC8" s="64"/>
      <c r="CD8" s="61"/>
      <c r="CE8" s="65"/>
      <c r="CF8" s="66"/>
      <c r="CG8" s="67"/>
      <c r="CH8" s="68"/>
      <c r="CI8" s="68"/>
      <c r="CJ8" s="68"/>
      <c r="CK8" s="69"/>
      <c r="CL8" s="66"/>
      <c r="CM8" s="66"/>
      <c r="CN8" s="66"/>
      <c r="CO8" s="70"/>
    </row>
    <row r="9" spans="1:95">
      <c r="A9" s="30"/>
      <c r="B9" s="37"/>
      <c r="C9" s="37"/>
      <c r="D9" s="31"/>
      <c r="E9" s="31"/>
      <c r="F9" s="36"/>
      <c r="G9" s="73"/>
      <c r="H9" s="178"/>
      <c r="I9" s="34"/>
      <c r="J9" s="34"/>
      <c r="K9" s="31"/>
      <c r="L9" s="31"/>
      <c r="M9" s="33"/>
      <c r="N9" s="33"/>
      <c r="O9" s="31"/>
      <c r="P9" s="33"/>
      <c r="Q9" s="25"/>
      <c r="R9" s="25"/>
      <c r="S9" s="25"/>
      <c r="T9" s="183"/>
      <c r="U9" s="183"/>
      <c r="V9" s="183"/>
      <c r="W9" s="183"/>
      <c r="X9" s="33"/>
      <c r="Y9" s="59"/>
      <c r="Z9" s="61"/>
      <c r="AA9" s="62"/>
      <c r="AB9" s="61"/>
      <c r="AC9" s="65"/>
      <c r="AD9" s="66"/>
      <c r="AE9" s="67"/>
      <c r="AF9" s="68"/>
      <c r="AG9" s="68"/>
      <c r="AH9" s="68"/>
      <c r="AI9" s="61"/>
      <c r="AJ9" s="62"/>
      <c r="AK9" s="61"/>
      <c r="AL9" s="65"/>
      <c r="AM9" s="66"/>
      <c r="AN9" s="67"/>
      <c r="AO9" s="68"/>
      <c r="AP9" s="68"/>
      <c r="AQ9" s="68"/>
      <c r="AR9" s="61"/>
      <c r="AS9" s="62"/>
      <c r="AT9" s="61"/>
      <c r="AU9" s="65"/>
      <c r="AV9" s="66"/>
      <c r="AW9" s="67"/>
      <c r="AX9" s="68"/>
      <c r="AY9" s="68"/>
      <c r="AZ9" s="68"/>
      <c r="BA9" s="61"/>
      <c r="BB9" s="62"/>
      <c r="BC9" s="61"/>
      <c r="BD9" s="65"/>
      <c r="BE9" s="66"/>
      <c r="BF9" s="67"/>
      <c r="BG9" s="68"/>
      <c r="BH9" s="68"/>
      <c r="BI9" s="68"/>
      <c r="BJ9" s="63"/>
      <c r="BK9" s="64"/>
      <c r="BL9" s="61"/>
      <c r="BM9" s="65"/>
      <c r="BN9" s="66"/>
      <c r="BO9" s="67"/>
      <c r="BP9" s="68"/>
      <c r="BQ9" s="68"/>
      <c r="BR9" s="68"/>
      <c r="BS9" s="63"/>
      <c r="BT9" s="64"/>
      <c r="BU9" s="61"/>
      <c r="BV9" s="65"/>
      <c r="BW9" s="66"/>
      <c r="BX9" s="67"/>
      <c r="BY9" s="68"/>
      <c r="BZ9" s="68"/>
      <c r="CA9" s="68"/>
      <c r="CB9" s="63"/>
      <c r="CC9" s="64"/>
      <c r="CD9" s="61"/>
      <c r="CE9" s="65"/>
      <c r="CF9" s="66"/>
      <c r="CG9" s="67"/>
      <c r="CH9" s="68"/>
      <c r="CI9" s="68"/>
      <c r="CJ9" s="68"/>
      <c r="CK9" s="69"/>
      <c r="CL9" s="66"/>
      <c r="CM9" s="66"/>
      <c r="CN9" s="66"/>
      <c r="CO9" s="70"/>
    </row>
    <row r="10" spans="1:95">
      <c r="A10" s="19">
        <f>Z10</f>
        <v/>
      </c>
      <c r="B10" s="41"/>
      <c r="C10" s="41"/>
      <c r="D10" s="41"/>
      <c r="E10" s="41"/>
      <c r="F10" s="40" t="s">
        <v>106</v>
      </c>
      <c r="G10" s="40"/>
      <c r="H10" s="179"/>
      <c r="I10" s="41">
        <f>SUM(I6:I9)</f>
        <v>1855</v>
      </c>
      <c r="J10" s="41">
        <f>SUM(J6:J9)</f>
        <v>0</v>
      </c>
      <c r="K10" s="41">
        <f>SUM(K6:K9)</f>
        <v>98287</v>
      </c>
      <c r="L10" s="41">
        <f>SUM(L6:L9)</f>
        <v>763</v>
      </c>
      <c r="M10" s="42">
        <f>IFERROR(L10/K10,"-")</f>
        <v>0.0077629798447404</v>
      </c>
      <c r="N10" s="76">
        <f>SUM(N6:N9)</f>
        <v>44</v>
      </c>
      <c r="O10" s="76">
        <f>SUM(O6:O9)</f>
        <v>297</v>
      </c>
      <c r="P10" s="42">
        <f>IFERROR(N10/L10,"-")</f>
        <v>0.057667103538663</v>
      </c>
      <c r="Q10" s="43">
        <f>IFERROR(H10/L10,"-")</f>
        <v>0</v>
      </c>
      <c r="R10" s="44">
        <f>SUM(R6:R9)</f>
        <v>112</v>
      </c>
      <c r="S10" s="42">
        <f>IFERROR(R10/L10,"-")</f>
        <v>0.14678899082569</v>
      </c>
      <c r="T10" s="179">
        <f>SUM(T6:T9)</f>
        <v>9724000</v>
      </c>
      <c r="U10" s="179">
        <f>IFERROR(T10/L10,"-")</f>
        <v>12744.429882045</v>
      </c>
      <c r="V10" s="179">
        <f>IFERROR(T10/R10,"-")</f>
        <v>86821.428571429</v>
      </c>
      <c r="W10" s="179">
        <f>T10-H10</f>
        <v>9724000</v>
      </c>
      <c r="X10" s="45" t="str">
        <f>T10/H10</f>
        <v>0</v>
      </c>
      <c r="Y10" s="58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