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<sst xmlns="http://schemas.openxmlformats.org/spreadsheetml/2006/main" uniqueCount="94">
  <si>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10月</t>
  </si>
  <si>
    <t>パートナー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</si>
  <si>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</si>
  <si>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</si>
  <si>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</si>
  <si>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</si>
  <si>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</si>
  <si>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</si>
  <si>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</si>
  <si>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</si>
  <si>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</si>
  <si>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</si>
  <si>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</si>
  <si>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</si>
  <si>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</si>
  <si>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</si>
  <si>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</si>
  <si>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</si>
  <si>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</si>
  <si>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</si>
  <si>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</si>
  <si>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</si>
  <si>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</si>
  <si>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</si>
  <si>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</si>
  <si>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</si>
  <si>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</si>
  <si>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</si>
  <si>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</si>
  <si>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</si>
  <si>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</si>
  <si>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</si>
  <si>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</si>
  <si>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</si>
  <si>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</si>
  <si>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</si>
  <si>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</si>
  <si>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</si>
  <si>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</si>
  <si>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</si>
  <si>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</si>
  <si>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</si>
  <si>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</si>
  <si>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</si>
  <si>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</si>
  <si>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</si>
  <si>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</si>
  <si>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</si>
  <si>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</si>
  <si>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</si>
  <si>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</si>
  <si>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</si>
  <si>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</si>
  <si>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</si>
  <si>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</si>
  <si>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</si>
  <si>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</si>
  <si>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pp1814</t>
  </si>
  <si>
    <t>インターカラー</t>
  </si>
  <si>
    <t>ニコ動画版</t>
  </si>
  <si>
    <t>学生いません！ギャルもいません！熟女！熟女！熟女！熟女！</t>
  </si>
  <si>
    <t>lp01</t>
  </si>
  <si>
    <t>ニッカン関西</t>
  </si>
  <si>
    <t>全5段</t>
  </si>
  <si>
    <t>10月18日(日)</t>
  </si>
  <si>
    <t>pp1815</t>
  </si>
  <si>
    <t>空電</t>
  </si>
  <si>
    <t>pp1816</t>
  </si>
  <si>
    <t>お祭り版</t>
  </si>
  <si>
    <t>出会い祭り</t>
  </si>
  <si>
    <t>デイリースポーツ関西</t>
  </si>
  <si>
    <t>4C終面全5段</t>
  </si>
  <si>
    <t>10月23日(金)</t>
  </si>
  <si>
    <t>pp1817</t>
  </si>
  <si>
    <t>pp1818</t>
  </si>
  <si>
    <t>記事(赤)</t>
  </si>
  <si>
    <t>142「この秋にやりたい出会いサイト」</t>
  </si>
  <si>
    <t>4C記事枠</t>
  </si>
  <si>
    <t>10月04日(日)</t>
  </si>
  <si>
    <t>pp1819</t>
  </si>
  <si>
    <t>記事(緑)</t>
  </si>
  <si>
    <t>141「今日はレディースデーで出会い率が2倍！」</t>
  </si>
  <si>
    <t>10月10日(土)</t>
  </si>
  <si>
    <t>pp1820</t>
  </si>
  <si>
    <t>記事(ノーマル)</t>
  </si>
  <si>
    <t>140「普通の出会い系なら、広告に載せていません」</t>
  </si>
  <si>
    <t>pp1821</t>
  </si>
  <si>
    <t>記事(青)</t>
  </si>
  <si>
    <t>139「もっと安い出会いがよければ、よそでどうぞ」</t>
  </si>
  <si>
    <t>10月24日(土)</t>
  </si>
  <si>
    <t>pp1822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</si>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</sst>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0.25384615384615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130000</v>
      </c>
      <c r="L6" s="79">
        <v>15</v>
      </c>
      <c r="M6" s="79">
        <v>0</v>
      </c>
      <c r="N6" s="79">
        <v>57</v>
      </c>
      <c r="O6" s="88">
        <v>4</v>
      </c>
      <c r="P6" s="89">
        <v>0</v>
      </c>
      <c r="Q6" s="90">
        <f>O6+P6</f>
        <v>4</v>
      </c>
      <c r="R6" s="80">
        <f>IFERROR(Q6/N6,"-")</f>
        <v>0.070175438596491</v>
      </c>
      <c r="S6" s="79">
        <v>0</v>
      </c>
      <c r="T6" s="79">
        <v>2</v>
      </c>
      <c r="U6" s="80">
        <f>IFERROR(T6/(Q6),"-")</f>
        <v>0.5</v>
      </c>
      <c r="V6" s="81">
        <f>IFERROR(K6/SUM(Q6:Q7),"-")</f>
        <v>14444.444444444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-97000</v>
      </c>
      <c r="AC6" s="83">
        <f>SUM(Y6:Y7)/SUM(K6:K7)</f>
        <v>0.25384615384615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0.25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58</v>
      </c>
      <c r="M7" s="79">
        <v>23</v>
      </c>
      <c r="N7" s="79">
        <v>9</v>
      </c>
      <c r="O7" s="88">
        <v>5</v>
      </c>
      <c r="P7" s="89">
        <v>0</v>
      </c>
      <c r="Q7" s="90">
        <f>O7+P7</f>
        <v>5</v>
      </c>
      <c r="R7" s="80">
        <f>IFERROR(Q7/N7,"-")</f>
        <v>0.55555555555556</v>
      </c>
      <c r="S7" s="79">
        <v>1</v>
      </c>
      <c r="T7" s="79">
        <v>2</v>
      </c>
      <c r="U7" s="80">
        <f>IFERROR(T7/(Q7),"-")</f>
        <v>0.4</v>
      </c>
      <c r="V7" s="81"/>
      <c r="W7" s="82">
        <v>3</v>
      </c>
      <c r="X7" s="80">
        <f>IF(Q7=0,"-",W7/Q7)</f>
        <v>0.6</v>
      </c>
      <c r="Y7" s="181">
        <v>33000</v>
      </c>
      <c r="Z7" s="182">
        <f>IFERROR(Y7/Q7,"-")</f>
        <v>6600</v>
      </c>
      <c r="AA7" s="182">
        <f>IFERROR(Y7/W7,"-")</f>
        <v>11000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>
        <v>1</v>
      </c>
      <c r="AX7" s="104">
        <f>IF(Q7=0,"",IF(AW7=0,"",(AW7/Q7)))</f>
        <v>0.2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0.2</v>
      </c>
      <c r="BQ7" s="118">
        <v>1</v>
      </c>
      <c r="BR7" s="119">
        <f>IFERROR(BQ7/BO7,"-")</f>
        <v>1</v>
      </c>
      <c r="BS7" s="120">
        <v>15000</v>
      </c>
      <c r="BT7" s="121">
        <f>IFERROR(BS7/BO7,"-")</f>
        <v>15000</v>
      </c>
      <c r="BU7" s="122"/>
      <c r="BV7" s="122">
        <v>1</v>
      </c>
      <c r="BW7" s="122"/>
      <c r="BX7" s="123">
        <v>2</v>
      </c>
      <c r="BY7" s="124">
        <f>IF(Q7=0,"",IF(BX7=0,"",(BX7/Q7)))</f>
        <v>0.4</v>
      </c>
      <c r="BZ7" s="125">
        <v>1</v>
      </c>
      <c r="CA7" s="126">
        <f>IFERROR(BZ7/BX7,"-")</f>
        <v>0.5</v>
      </c>
      <c r="CB7" s="127">
        <v>3000</v>
      </c>
      <c r="CC7" s="128">
        <f>IFERROR(CB7/BX7,"-")</f>
        <v>1500</v>
      </c>
      <c r="CD7" s="129">
        <v>1</v>
      </c>
      <c r="CE7" s="129"/>
      <c r="CF7" s="129"/>
      <c r="CG7" s="130">
        <v>1</v>
      </c>
      <c r="CH7" s="131">
        <f>IF(Q7=0,"",IF(CG7=0,"",(CG7/Q7)))</f>
        <v>0.2</v>
      </c>
      <c r="CI7" s="132">
        <v>1</v>
      </c>
      <c r="CJ7" s="133">
        <f>IFERROR(CI7/CG7,"-")</f>
        <v>1</v>
      </c>
      <c r="CK7" s="134">
        <v>15000</v>
      </c>
      <c r="CL7" s="135">
        <f>IFERROR(CK7/CG7,"-")</f>
        <v>15000</v>
      </c>
      <c r="CM7" s="136"/>
      <c r="CN7" s="136"/>
      <c r="CO7" s="136">
        <v>1</v>
      </c>
      <c r="CP7" s="137">
        <v>3</v>
      </c>
      <c r="CQ7" s="138">
        <v>33000</v>
      </c>
      <c r="CR7" s="138">
        <v>15000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0.25833333333333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87" t="s">
        <v>72</v>
      </c>
      <c r="K8" s="176">
        <v>120000</v>
      </c>
      <c r="L8" s="79">
        <v>22</v>
      </c>
      <c r="M8" s="79">
        <v>0</v>
      </c>
      <c r="N8" s="79">
        <v>89</v>
      </c>
      <c r="O8" s="88">
        <v>9</v>
      </c>
      <c r="P8" s="89">
        <v>1</v>
      </c>
      <c r="Q8" s="90">
        <f>O8+P8</f>
        <v>10</v>
      </c>
      <c r="R8" s="80">
        <f>IFERROR(Q8/N8,"-")</f>
        <v>0.1123595505618</v>
      </c>
      <c r="S8" s="79">
        <v>2</v>
      </c>
      <c r="T8" s="79">
        <v>3</v>
      </c>
      <c r="U8" s="80">
        <f>IFERROR(T8/(Q8),"-")</f>
        <v>0.3</v>
      </c>
      <c r="V8" s="81">
        <f>IFERROR(K8/SUM(Q8:Q9),"-")</f>
        <v>6666.6666666667</v>
      </c>
      <c r="W8" s="82">
        <v>3</v>
      </c>
      <c r="X8" s="80">
        <f>IF(Q8=0,"-",W8/Q8)</f>
        <v>0.3</v>
      </c>
      <c r="Y8" s="181">
        <v>31000</v>
      </c>
      <c r="Z8" s="182">
        <f>IFERROR(Y8/Q8,"-")</f>
        <v>3100</v>
      </c>
      <c r="AA8" s="182">
        <f>IFERROR(Y8/W8,"-")</f>
        <v>10333.333333333</v>
      </c>
      <c r="AB8" s="176">
        <f>SUM(Y8:Y9)-SUM(K8:K9)</f>
        <v>-89000</v>
      </c>
      <c r="AC8" s="83">
        <f>SUM(Y8:Y9)/SUM(K8:K9)</f>
        <v>0.25833333333333</v>
      </c>
      <c r="AD8" s="77"/>
      <c r="AE8" s="91">
        <v>1</v>
      </c>
      <c r="AF8" s="92">
        <f>IF(Q8=0,"",IF(AE8=0,"",(AE8/Q8)))</f>
        <v>0.1</v>
      </c>
      <c r="AG8" s="91"/>
      <c r="AH8" s="93">
        <f>IFERROR(AG8/AE8,"-")</f>
        <v>0</v>
      </c>
      <c r="AI8" s="94"/>
      <c r="AJ8" s="95">
        <f>IFERROR(AI8/AE8,"-")</f>
        <v>0</v>
      </c>
      <c r="AK8" s="96"/>
      <c r="AL8" s="96"/>
      <c r="AM8" s="96"/>
      <c r="AN8" s="97">
        <v>1</v>
      </c>
      <c r="AO8" s="98">
        <f>IF(Q8=0,"",IF(AN8=0,"",(AN8/Q8)))</f>
        <v>0.1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5</v>
      </c>
      <c r="BP8" s="117">
        <f>IF(Q8=0,"",IF(BO8=0,"",(BO8/Q8)))</f>
        <v>0.5</v>
      </c>
      <c r="BQ8" s="118">
        <v>2</v>
      </c>
      <c r="BR8" s="119">
        <f>IFERROR(BQ8/BO8,"-")</f>
        <v>0.4</v>
      </c>
      <c r="BS8" s="120">
        <v>8000</v>
      </c>
      <c r="BT8" s="121">
        <f>IFERROR(BS8/BO8,"-")</f>
        <v>1600</v>
      </c>
      <c r="BU8" s="122">
        <v>2</v>
      </c>
      <c r="BV8" s="122"/>
      <c r="BW8" s="122"/>
      <c r="BX8" s="123">
        <v>3</v>
      </c>
      <c r="BY8" s="124">
        <f>IF(Q8=0,"",IF(BX8=0,"",(BX8/Q8)))</f>
        <v>0.3</v>
      </c>
      <c r="BZ8" s="125">
        <v>1</v>
      </c>
      <c r="CA8" s="126">
        <f>IFERROR(BZ8/BX8,"-")</f>
        <v>0.33333333333333</v>
      </c>
      <c r="CB8" s="127">
        <v>23000</v>
      </c>
      <c r="CC8" s="128">
        <f>IFERROR(CB8/BX8,"-")</f>
        <v>7666.6666666667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31000</v>
      </c>
      <c r="CR8" s="138">
        <v>23000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42</v>
      </c>
      <c r="M9" s="79">
        <v>33</v>
      </c>
      <c r="N9" s="79">
        <v>16</v>
      </c>
      <c r="O9" s="88">
        <v>8</v>
      </c>
      <c r="P9" s="89">
        <v>0</v>
      </c>
      <c r="Q9" s="90">
        <f>O9+P9</f>
        <v>8</v>
      </c>
      <c r="R9" s="80">
        <f>IFERROR(Q9/N9,"-")</f>
        <v>0.5</v>
      </c>
      <c r="S9" s="79">
        <v>0</v>
      </c>
      <c r="T9" s="79">
        <v>2</v>
      </c>
      <c r="U9" s="80">
        <f>IFERROR(T9/(Q9),"-")</f>
        <v>0.25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2</v>
      </c>
      <c r="AX9" s="104">
        <f>IF(Q9=0,"",IF(AW9=0,"",(AW9/Q9)))</f>
        <v>0.25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0.375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>
        <v>1</v>
      </c>
      <c r="CH9" s="131">
        <f>IF(Q9=0,"",IF(CG9=0,"",(CG9/Q9)))</f>
        <v>0.125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0.29</v>
      </c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77</v>
      </c>
      <c r="J10" s="185" t="s">
        <v>78</v>
      </c>
      <c r="K10" s="176">
        <v>100000</v>
      </c>
      <c r="L10" s="79">
        <v>1</v>
      </c>
      <c r="M10" s="79">
        <v>0</v>
      </c>
      <c r="N10" s="79">
        <v>41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IFERROR(K10/SUM(Q10:Q14),"-")</f>
        <v>7692.3076923077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SUM(Y10:Y14)-SUM(K10:K14)</f>
        <v>-71000</v>
      </c>
      <c r="AC10" s="83">
        <f>SUM(Y10:Y14)/SUM(K10:K14)</f>
        <v>0.29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79</v>
      </c>
      <c r="C11" s="184" t="s">
        <v>58</v>
      </c>
      <c r="D11" s="184"/>
      <c r="E11" s="184" t="s">
        <v>80</v>
      </c>
      <c r="F11" s="184" t="s">
        <v>81</v>
      </c>
      <c r="G11" s="184" t="s">
        <v>61</v>
      </c>
      <c r="H11" s="87" t="s">
        <v>70</v>
      </c>
      <c r="I11" s="87" t="s">
        <v>77</v>
      </c>
      <c r="J11" s="186" t="s">
        <v>82</v>
      </c>
      <c r="K11" s="176"/>
      <c r="L11" s="79">
        <v>2</v>
      </c>
      <c r="M11" s="79">
        <v>0</v>
      </c>
      <c r="N11" s="79">
        <v>19</v>
      </c>
      <c r="O11" s="88">
        <v>1</v>
      </c>
      <c r="P11" s="89">
        <v>0</v>
      </c>
      <c r="Q11" s="90">
        <f>O11+P11</f>
        <v>1</v>
      </c>
      <c r="R11" s="80">
        <f>IFERROR(Q11/N11,"-")</f>
        <v>0.052631578947368</v>
      </c>
      <c r="S11" s="79">
        <v>0</v>
      </c>
      <c r="T11" s="79">
        <v>1</v>
      </c>
      <c r="U11" s="80">
        <f>IFERROR(T11/(Q11),"-")</f>
        <v>1</v>
      </c>
      <c r="V11" s="81"/>
      <c r="W11" s="82">
        <v>1</v>
      </c>
      <c r="X11" s="80">
        <f>IF(Q11=0,"-",W11/Q11)</f>
        <v>1</v>
      </c>
      <c r="Y11" s="181">
        <v>24000</v>
      </c>
      <c r="Z11" s="182">
        <f>IFERROR(Y11/Q11,"-")</f>
        <v>24000</v>
      </c>
      <c r="AA11" s="182">
        <f>IFERROR(Y11/W11,"-")</f>
        <v>24000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1</v>
      </c>
      <c r="BY11" s="124">
        <f>IF(Q11=0,"",IF(BX11=0,"",(BX11/Q11)))</f>
        <v>1</v>
      </c>
      <c r="BZ11" s="125">
        <v>1</v>
      </c>
      <c r="CA11" s="126">
        <f>IFERROR(BZ11/BX11,"-")</f>
        <v>1</v>
      </c>
      <c r="CB11" s="127">
        <v>24000</v>
      </c>
      <c r="CC11" s="128">
        <f>IFERROR(CB11/BX11,"-")</f>
        <v>24000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24000</v>
      </c>
      <c r="CR11" s="138">
        <v>24000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83</v>
      </c>
      <c r="C12" s="184" t="s">
        <v>58</v>
      </c>
      <c r="D12" s="184"/>
      <c r="E12" s="184" t="s">
        <v>84</v>
      </c>
      <c r="F12" s="184" t="s">
        <v>85</v>
      </c>
      <c r="G12" s="184" t="s">
        <v>61</v>
      </c>
      <c r="H12" s="87" t="s">
        <v>70</v>
      </c>
      <c r="I12" s="87" t="s">
        <v>77</v>
      </c>
      <c r="J12" s="185" t="s">
        <v>64</v>
      </c>
      <c r="K12" s="176"/>
      <c r="L12" s="79">
        <v>4</v>
      </c>
      <c r="M12" s="79">
        <v>0</v>
      </c>
      <c r="N12" s="79">
        <v>28</v>
      </c>
      <c r="O12" s="88">
        <v>1</v>
      </c>
      <c r="P12" s="89">
        <v>0</v>
      </c>
      <c r="Q12" s="90">
        <f>O12+P12</f>
        <v>1</v>
      </c>
      <c r="R12" s="80">
        <f>IFERROR(Q12/N12,"-")</f>
        <v>0.035714285714286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1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86</v>
      </c>
      <c r="C13" s="184" t="s">
        <v>58</v>
      </c>
      <c r="D13" s="184"/>
      <c r="E13" s="184" t="s">
        <v>87</v>
      </c>
      <c r="F13" s="184" t="s">
        <v>88</v>
      </c>
      <c r="G13" s="184" t="s">
        <v>61</v>
      </c>
      <c r="H13" s="87" t="s">
        <v>70</v>
      </c>
      <c r="I13" s="87" t="s">
        <v>77</v>
      </c>
      <c r="J13" s="186" t="s">
        <v>89</v>
      </c>
      <c r="K13" s="176"/>
      <c r="L13" s="79">
        <v>6</v>
      </c>
      <c r="M13" s="79">
        <v>0</v>
      </c>
      <c r="N13" s="79">
        <v>23</v>
      </c>
      <c r="O13" s="88">
        <v>3</v>
      </c>
      <c r="P13" s="89">
        <v>0</v>
      </c>
      <c r="Q13" s="90">
        <f>O13+P13</f>
        <v>3</v>
      </c>
      <c r="R13" s="80">
        <f>IFERROR(Q13/N13,"-")</f>
        <v>0.1304347826087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1</v>
      </c>
      <c r="X13" s="80">
        <f>IF(Q13=0,"-",W13/Q13)</f>
        <v>0.33333333333333</v>
      </c>
      <c r="Y13" s="181">
        <v>5000</v>
      </c>
      <c r="Z13" s="182">
        <f>IFERROR(Y13/Q13,"-")</f>
        <v>1666.6666666667</v>
      </c>
      <c r="AA13" s="182">
        <f>IFERROR(Y13/W13,"-")</f>
        <v>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>
        <v>1</v>
      </c>
      <c r="BY13" s="124">
        <f>IF(Q13=0,"",IF(BX13=0,"",(BX13/Q13)))</f>
        <v>0.33333333333333</v>
      </c>
      <c r="BZ13" s="125">
        <v>1</v>
      </c>
      <c r="CA13" s="126">
        <f>IFERROR(BZ13/BX13,"-")</f>
        <v>1</v>
      </c>
      <c r="CB13" s="127">
        <v>5000</v>
      </c>
      <c r="CC13" s="128">
        <f>IFERROR(CB13/BX13,"-")</f>
        <v>5000</v>
      </c>
      <c r="CD13" s="129">
        <v>1</v>
      </c>
      <c r="CE13" s="129"/>
      <c r="CF13" s="129"/>
      <c r="CG13" s="130">
        <v>1</v>
      </c>
      <c r="CH13" s="131">
        <f>IF(Q13=0,"",IF(CG13=0,"",(CG13/Q13)))</f>
        <v>0.33333333333333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5000</v>
      </c>
      <c r="CR13" s="138">
        <v>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90</v>
      </c>
      <c r="C14" s="184" t="s">
        <v>58</v>
      </c>
      <c r="D14" s="184"/>
      <c r="E14" s="184" t="s">
        <v>91</v>
      </c>
      <c r="F14" s="184" t="s">
        <v>91</v>
      </c>
      <c r="G14" s="184" t="s">
        <v>66</v>
      </c>
      <c r="H14" s="87" t="s">
        <v>92</v>
      </c>
      <c r="I14" s="87"/>
      <c r="J14" s="87"/>
      <c r="K14" s="176"/>
      <c r="L14" s="79">
        <v>56</v>
      </c>
      <c r="M14" s="79">
        <v>33</v>
      </c>
      <c r="N14" s="79">
        <v>12</v>
      </c>
      <c r="O14" s="88">
        <v>8</v>
      </c>
      <c r="P14" s="89">
        <v>0</v>
      </c>
      <c r="Q14" s="90">
        <f>O14+P14</f>
        <v>8</v>
      </c>
      <c r="R14" s="80">
        <f>IFERROR(Q14/N14,"-")</f>
        <v>0.66666666666667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0.375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0.125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2</v>
      </c>
      <c r="CH14" s="131">
        <f>IF(Q14=0,"",IF(CG14=0,"",(CG14/Q14)))</f>
        <v>0.25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30"/>
      <c r="B15" s="84"/>
      <c r="C15" s="84"/>
      <c r="D15" s="85"/>
      <c r="E15" s="85"/>
      <c r="F15" s="85"/>
      <c r="G15" s="86"/>
      <c r="H15" s="87"/>
      <c r="I15" s="87"/>
      <c r="J15" s="87"/>
      <c r="K15" s="177"/>
      <c r="L15" s="34"/>
      <c r="M15" s="34"/>
      <c r="N15" s="31"/>
      <c r="O15" s="23"/>
      <c r="P15" s="23"/>
      <c r="Q15" s="23"/>
      <c r="R15" s="32"/>
      <c r="S15" s="32"/>
      <c r="T15" s="23"/>
      <c r="U15" s="32"/>
      <c r="V15" s="25"/>
      <c r="W15" s="25"/>
      <c r="X15" s="25"/>
      <c r="Y15" s="183"/>
      <c r="Z15" s="183"/>
      <c r="AA15" s="183"/>
      <c r="AB15" s="183"/>
      <c r="AC15" s="33"/>
      <c r="AD15" s="57"/>
      <c r="AE15" s="61"/>
      <c r="AF15" s="62"/>
      <c r="AG15" s="61"/>
      <c r="AH15" s="65"/>
      <c r="AI15" s="66"/>
      <c r="AJ15" s="67"/>
      <c r="AK15" s="68"/>
      <c r="AL15" s="68"/>
      <c r="AM15" s="68"/>
      <c r="AN15" s="61"/>
      <c r="AO15" s="62"/>
      <c r="AP15" s="61"/>
      <c r="AQ15" s="65"/>
      <c r="AR15" s="66"/>
      <c r="AS15" s="67"/>
      <c r="AT15" s="68"/>
      <c r="AU15" s="68"/>
      <c r="AV15" s="68"/>
      <c r="AW15" s="61"/>
      <c r="AX15" s="62"/>
      <c r="AY15" s="61"/>
      <c r="AZ15" s="65"/>
      <c r="BA15" s="66"/>
      <c r="BB15" s="67"/>
      <c r="BC15" s="68"/>
      <c r="BD15" s="68"/>
      <c r="BE15" s="68"/>
      <c r="BF15" s="61"/>
      <c r="BG15" s="62"/>
      <c r="BH15" s="61"/>
      <c r="BI15" s="65"/>
      <c r="BJ15" s="66"/>
      <c r="BK15" s="67"/>
      <c r="BL15" s="68"/>
      <c r="BM15" s="68"/>
      <c r="BN15" s="68"/>
      <c r="BO15" s="63"/>
      <c r="BP15" s="64"/>
      <c r="BQ15" s="61"/>
      <c r="BR15" s="65"/>
      <c r="BS15" s="66"/>
      <c r="BT15" s="67"/>
      <c r="BU15" s="68"/>
      <c r="BV15" s="68"/>
      <c r="BW15" s="68"/>
      <c r="BX15" s="63"/>
      <c r="BY15" s="64"/>
      <c r="BZ15" s="61"/>
      <c r="CA15" s="65"/>
      <c r="CB15" s="66"/>
      <c r="CC15" s="67"/>
      <c r="CD15" s="68"/>
      <c r="CE15" s="68"/>
      <c r="CF15" s="68"/>
      <c r="CG15" s="63"/>
      <c r="CH15" s="64"/>
      <c r="CI15" s="61"/>
      <c r="CJ15" s="65"/>
      <c r="CK15" s="66"/>
      <c r="CL15" s="67"/>
      <c r="CM15" s="68"/>
      <c r="CN15" s="68"/>
      <c r="CO15" s="68"/>
      <c r="CP15" s="69"/>
      <c r="CQ15" s="66"/>
      <c r="CR15" s="66"/>
      <c r="CS15" s="66"/>
      <c r="CT15" s="70"/>
    </row>
    <row r="16" spans="1:99">
      <c r="A16" s="30"/>
      <c r="B16" s="37"/>
      <c r="C16" s="37"/>
      <c r="D16" s="21"/>
      <c r="E16" s="21"/>
      <c r="F16" s="21"/>
      <c r="G16" s="22"/>
      <c r="H16" s="36"/>
      <c r="I16" s="36"/>
      <c r="J16" s="73"/>
      <c r="K16" s="178"/>
      <c r="L16" s="34"/>
      <c r="M16" s="34"/>
      <c r="N16" s="31"/>
      <c r="O16" s="23"/>
      <c r="P16" s="23"/>
      <c r="Q16" s="23"/>
      <c r="R16" s="32"/>
      <c r="S16" s="32"/>
      <c r="T16" s="23"/>
      <c r="U16" s="32"/>
      <c r="V16" s="25"/>
      <c r="W16" s="25"/>
      <c r="X16" s="25"/>
      <c r="Y16" s="183"/>
      <c r="Z16" s="183"/>
      <c r="AA16" s="183"/>
      <c r="AB16" s="183"/>
      <c r="AC16" s="33"/>
      <c r="AD16" s="59"/>
      <c r="AE16" s="61"/>
      <c r="AF16" s="62"/>
      <c r="AG16" s="61"/>
      <c r="AH16" s="65"/>
      <c r="AI16" s="66"/>
      <c r="AJ16" s="67"/>
      <c r="AK16" s="68"/>
      <c r="AL16" s="68"/>
      <c r="AM16" s="68"/>
      <c r="AN16" s="61"/>
      <c r="AO16" s="62"/>
      <c r="AP16" s="61"/>
      <c r="AQ16" s="65"/>
      <c r="AR16" s="66"/>
      <c r="AS16" s="67"/>
      <c r="AT16" s="68"/>
      <c r="AU16" s="68"/>
      <c r="AV16" s="68"/>
      <c r="AW16" s="61"/>
      <c r="AX16" s="62"/>
      <c r="AY16" s="61"/>
      <c r="AZ16" s="65"/>
      <c r="BA16" s="66"/>
      <c r="BB16" s="67"/>
      <c r="BC16" s="68"/>
      <c r="BD16" s="68"/>
      <c r="BE16" s="68"/>
      <c r="BF16" s="61"/>
      <c r="BG16" s="62"/>
      <c r="BH16" s="61"/>
      <c r="BI16" s="65"/>
      <c r="BJ16" s="66"/>
      <c r="BK16" s="67"/>
      <c r="BL16" s="68"/>
      <c r="BM16" s="68"/>
      <c r="BN16" s="68"/>
      <c r="BO16" s="63"/>
      <c r="BP16" s="64"/>
      <c r="BQ16" s="61"/>
      <c r="BR16" s="65"/>
      <c r="BS16" s="66"/>
      <c r="BT16" s="67"/>
      <c r="BU16" s="68"/>
      <c r="BV16" s="68"/>
      <c r="BW16" s="68"/>
      <c r="BX16" s="63"/>
      <c r="BY16" s="64"/>
      <c r="BZ16" s="61"/>
      <c r="CA16" s="65"/>
      <c r="CB16" s="66"/>
      <c r="CC16" s="67"/>
      <c r="CD16" s="68"/>
      <c r="CE16" s="68"/>
      <c r="CF16" s="68"/>
      <c r="CG16" s="63"/>
      <c r="CH16" s="64"/>
      <c r="CI16" s="61"/>
      <c r="CJ16" s="65"/>
      <c r="CK16" s="66"/>
      <c r="CL16" s="67"/>
      <c r="CM16" s="68"/>
      <c r="CN16" s="68"/>
      <c r="CO16" s="68"/>
      <c r="CP16" s="69"/>
      <c r="CQ16" s="66"/>
      <c r="CR16" s="66"/>
      <c r="CS16" s="66"/>
      <c r="CT16" s="70"/>
    </row>
    <row r="17" spans="1:99">
      <c r="A17" s="19">
        <f>AC17</f>
        <v>0.26571428571429</v>
      </c>
      <c r="B17" s="39"/>
      <c r="C17" s="39"/>
      <c r="D17" s="39"/>
      <c r="E17" s="39"/>
      <c r="F17" s="39"/>
      <c r="G17" s="39"/>
      <c r="H17" s="40" t="s">
        <v>93</v>
      </c>
      <c r="I17" s="40"/>
      <c r="J17" s="40"/>
      <c r="K17" s="179">
        <f>SUM(K6:K16)</f>
        <v>350000</v>
      </c>
      <c r="L17" s="41">
        <f>SUM(L6:L16)</f>
        <v>206</v>
      </c>
      <c r="M17" s="41">
        <f>SUM(M6:M16)</f>
        <v>89</v>
      </c>
      <c r="N17" s="41">
        <f>SUM(N6:N16)</f>
        <v>294</v>
      </c>
      <c r="O17" s="41">
        <f>SUM(O6:O16)</f>
        <v>39</v>
      </c>
      <c r="P17" s="41">
        <f>SUM(P6:P16)</f>
        <v>1</v>
      </c>
      <c r="Q17" s="41">
        <f>SUM(Q6:Q16)</f>
        <v>40</v>
      </c>
      <c r="R17" s="42">
        <f>IFERROR(Q17/N17,"-")</f>
        <v>0.13605442176871</v>
      </c>
      <c r="S17" s="76">
        <f>SUM(S6:S16)</f>
        <v>3</v>
      </c>
      <c r="T17" s="76">
        <f>SUM(T6:T16)</f>
        <v>11</v>
      </c>
      <c r="U17" s="42">
        <f>IFERROR(S17/Q17,"-")</f>
        <v>0.075</v>
      </c>
      <c r="V17" s="43">
        <f>IFERROR(K17/Q17,"-")</f>
        <v>8750</v>
      </c>
      <c r="W17" s="44">
        <f>SUM(W6:W16)</f>
        <v>8</v>
      </c>
      <c r="X17" s="42">
        <f>IFERROR(W17/Q17,"-")</f>
        <v>0.2</v>
      </c>
      <c r="Y17" s="179">
        <f>SUM(Y6:Y16)</f>
        <v>93000</v>
      </c>
      <c r="Z17" s="179">
        <f>IFERROR(Y17/Q17,"-")</f>
        <v>2325</v>
      </c>
      <c r="AA17" s="179">
        <f>IFERROR(Y17/W17,"-")</f>
        <v>11625</v>
      </c>
      <c r="AB17" s="179">
        <f>Y17-K17</f>
        <v>-257000</v>
      </c>
      <c r="AC17" s="45">
        <f>Y17/K17</f>
        <v>0.26571428571429</v>
      </c>
      <c r="AD17" s="58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4"/>
    <mergeCell ref="K10:K14"/>
    <mergeCell ref="V10:V14"/>
    <mergeCell ref="AB10:AB14"/>
    <mergeCell ref="AC10:AC14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