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<sst xmlns="http://schemas.openxmlformats.org/spreadsheetml/2006/main" uniqueCount="115">
  <si>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</si>
  <si>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</si>
  <si>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</si>
  <si>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</si>
  <si>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</si>
  <si>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</si>
  <si>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</si>
  <si>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</si>
  <si>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</si>
  <si>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</si>
  <si>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</si>
  <si>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</si>
  <si>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</si>
  <si>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</si>
  <si>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</si>
  <si>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</si>
  <si>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</si>
  <si>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</si>
  <si>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</si>
  <si>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</si>
  <si>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</si>
  <si>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</si>
  <si>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</si>
  <si>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</si>
  <si>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</si>
  <si>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</si>
  <si>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</si>
  <si>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</si>
  <si>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</si>
  <si>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</si>
  <si>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</si>
  <si>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</si>
  <si>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</si>
  <si>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</si>
  <si>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</si>
  <si>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</si>
  <si>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</si>
  <si>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</si>
  <si>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</si>
  <si>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</si>
  <si>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</si>
  <si>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</si>
  <si>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</si>
  <si>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</si>
  <si>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</si>
  <si>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</si>
  <si>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</si>
  <si>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</si>
  <si>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</si>
  <si>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</si>
  <si>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</si>
  <si>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</si>
  <si>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</si>
  <si>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</si>
  <si>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</si>
  <si>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</si>
  <si>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</si>
  <si>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pp1797</t>
  </si>
  <si>
    <t>インターカラー</t>
  </si>
  <si>
    <t>巨大QR版</t>
  </si>
  <si>
    <t>透き通るような白い肌</t>
  </si>
  <si>
    <t>lp01</t>
  </si>
  <si>
    <t>スポニチ関東</t>
  </si>
  <si>
    <t>全5段</t>
  </si>
  <si>
    <t>9月18日(金)</t>
  </si>
  <si>
    <t>pp1798</t>
  </si>
  <si>
    <t>空電</t>
  </si>
  <si>
    <t>pp1799</t>
  </si>
  <si>
    <t>雑誌版SPA</t>
  </si>
  <si>
    <t>中高年の出会いの場である○○に危機</t>
  </si>
  <si>
    <t>9月25日(金)</t>
  </si>
  <si>
    <t>pp1800</t>
  </si>
  <si>
    <t>pp1801</t>
  </si>
  <si>
    <t>新書籍版</t>
  </si>
  <si>
    <t>70歳までの出会いリクルート</t>
  </si>
  <si>
    <t>スポニチ関西</t>
  </si>
  <si>
    <t>9月13日(日)</t>
  </si>
  <si>
    <t>pp1802</t>
  </si>
  <si>
    <t>pp1803</t>
  </si>
  <si>
    <t>お祭り版</t>
  </si>
  <si>
    <t>出会い祭り</t>
  </si>
  <si>
    <t>ニッカン関西</t>
  </si>
  <si>
    <t>9月05日(土)</t>
  </si>
  <si>
    <t>pp1804</t>
  </si>
  <si>
    <t>pp1805</t>
  </si>
  <si>
    <t>出会いの大御所〇〇に危機！サービス史上最大の男性不足</t>
  </si>
  <si>
    <t>デイリースポーツ関西</t>
  </si>
  <si>
    <t>4C終面全5段</t>
  </si>
  <si>
    <t>9月12日(土)</t>
  </si>
  <si>
    <t>pp1806</t>
  </si>
  <si>
    <t>pp1807</t>
  </si>
  <si>
    <t>サンスポ関西</t>
  </si>
  <si>
    <t>1C終面全5段</t>
  </si>
  <si>
    <t>9月19日(土)</t>
  </si>
  <si>
    <t>pp1808</t>
  </si>
  <si>
    <t>pp1809</t>
  </si>
  <si>
    <t>記事(青）</t>
  </si>
  <si>
    <t>138「五つ星の出会い。今までにない出会いがココに。」</t>
  </si>
  <si>
    <t>4C記事枠</t>
  </si>
  <si>
    <t>9月06日(日)</t>
  </si>
  <si>
    <t>pp1810</t>
  </si>
  <si>
    <t>記事(赤)</t>
  </si>
  <si>
    <t>137「パンチのきいた出会い！出会い好きにはたまりません。」</t>
  </si>
  <si>
    <t>pp1811</t>
  </si>
  <si>
    <t>記事(黄色)</t>
  </si>
  <si>
    <t>136「かぁー！今から帰っても2時間しか寝れないわー」</t>
  </si>
  <si>
    <t>9月20日(日)</t>
  </si>
  <si>
    <t>pp1812</t>
  </si>
  <si>
    <t>記事(ノーマル)</t>
  </si>
  <si>
    <t>135「何回誘われた？俺、実は10人目」</t>
  </si>
  <si>
    <t>9月26日(土)</t>
  </si>
  <si>
    <t>pp1813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</si>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</sst>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10</v>
      </c>
      <c r="M6" s="79">
        <v>0</v>
      </c>
      <c r="N6" s="79">
        <v>69</v>
      </c>
      <c r="O6" s="88">
        <v>6</v>
      </c>
      <c r="P6" s="89">
        <v>0</v>
      </c>
      <c r="Q6" s="90">
        <f>O6+P6</f>
        <v>6</v>
      </c>
      <c r="R6" s="80">
        <f>IFERROR(Q6/N6,"-")</f>
        <v>0.08695652173913</v>
      </c>
      <c r="S6" s="79">
        <v>0</v>
      </c>
      <c r="T6" s="79">
        <v>2</v>
      </c>
      <c r="U6" s="80">
        <f>IFERROR(T6/(Q6),"-")</f>
        <v>0.33333333333333</v>
      </c>
      <c r="V6" s="81">
        <f>IFERROR(K6/SUM(Q6:Q7),"-")</f>
        <v>17142.857142857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-120000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1</v>
      </c>
      <c r="AO6" s="98">
        <f>IF(Q6=0,"",IF(AN6=0,"",(AN6/Q6)))</f>
        <v>0.16666666666667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0.33333333333333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0.33333333333333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0.16666666666667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9</v>
      </c>
      <c r="M7" s="79">
        <v>8</v>
      </c>
      <c r="N7" s="79">
        <v>3</v>
      </c>
      <c r="O7" s="88">
        <v>1</v>
      </c>
      <c r="P7" s="89">
        <v>0</v>
      </c>
      <c r="Q7" s="90">
        <f>O7+P7</f>
        <v>1</v>
      </c>
      <c r="R7" s="80">
        <f>IFERROR(Q7/N7,"-")</f>
        <v>0.33333333333333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1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0.85833333333333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63</v>
      </c>
      <c r="J8" s="87" t="s">
        <v>70</v>
      </c>
      <c r="K8" s="176">
        <v>120000</v>
      </c>
      <c r="L8" s="79">
        <v>27</v>
      </c>
      <c r="M8" s="79">
        <v>0</v>
      </c>
      <c r="N8" s="79">
        <v>63</v>
      </c>
      <c r="O8" s="88">
        <v>4</v>
      </c>
      <c r="P8" s="89">
        <v>0</v>
      </c>
      <c r="Q8" s="90">
        <f>O8+P8</f>
        <v>4</v>
      </c>
      <c r="R8" s="80">
        <f>IFERROR(Q8/N8,"-")</f>
        <v>0.063492063492063</v>
      </c>
      <c r="S8" s="79">
        <v>0</v>
      </c>
      <c r="T8" s="79">
        <v>1</v>
      </c>
      <c r="U8" s="80">
        <f>IFERROR(T8/(Q8),"-")</f>
        <v>0.25</v>
      </c>
      <c r="V8" s="81">
        <f>IFERROR(K8/SUM(Q8:Q9),"-")</f>
        <v>15000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-17000</v>
      </c>
      <c r="AC8" s="83">
        <f>SUM(Y8:Y9)/SUM(K8:K9)</f>
        <v>0.85833333333333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0.25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2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42</v>
      </c>
      <c r="M9" s="79">
        <v>23</v>
      </c>
      <c r="N9" s="79">
        <v>19</v>
      </c>
      <c r="O9" s="88">
        <v>4</v>
      </c>
      <c r="P9" s="89">
        <v>0</v>
      </c>
      <c r="Q9" s="90">
        <f>O9+P9</f>
        <v>4</v>
      </c>
      <c r="R9" s="80">
        <f>IFERROR(Q9/N9,"-")</f>
        <v>0.21052631578947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0.25</v>
      </c>
      <c r="Y9" s="181">
        <v>103000</v>
      </c>
      <c r="Z9" s="182">
        <f>IFERROR(Y9/Q9,"-")</f>
        <v>25750</v>
      </c>
      <c r="AA9" s="182">
        <f>IFERROR(Y9/W9,"-")</f>
        <v>103000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0.75</v>
      </c>
      <c r="BZ9" s="125">
        <v>1</v>
      </c>
      <c r="CA9" s="126">
        <f>IFERROR(BZ9/BX9,"-")</f>
        <v>0.33333333333333</v>
      </c>
      <c r="CB9" s="127">
        <v>103000</v>
      </c>
      <c r="CC9" s="128">
        <f>IFERROR(CB9/BX9,"-")</f>
        <v>34333.333333333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1</v>
      </c>
      <c r="CQ9" s="138">
        <v>103000</v>
      </c>
      <c r="CR9" s="138">
        <v>103000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3.4333333333333</v>
      </c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75</v>
      </c>
      <c r="I10" s="87" t="s">
        <v>63</v>
      </c>
      <c r="J10" s="185" t="s">
        <v>76</v>
      </c>
      <c r="K10" s="176">
        <v>150000</v>
      </c>
      <c r="L10" s="79">
        <v>18</v>
      </c>
      <c r="M10" s="79">
        <v>0</v>
      </c>
      <c r="N10" s="79">
        <v>55</v>
      </c>
      <c r="O10" s="88">
        <v>7</v>
      </c>
      <c r="P10" s="89">
        <v>0</v>
      </c>
      <c r="Q10" s="90">
        <f>O10+P10</f>
        <v>7</v>
      </c>
      <c r="R10" s="80">
        <f>IFERROR(Q10/N10,"-")</f>
        <v>0.12727272727273</v>
      </c>
      <c r="S10" s="79">
        <v>3</v>
      </c>
      <c r="T10" s="79">
        <v>1</v>
      </c>
      <c r="U10" s="80">
        <f>IFERROR(T10/(Q10),"-")</f>
        <v>0.14285714285714</v>
      </c>
      <c r="V10" s="81">
        <f>IFERROR(K10/SUM(Q10:Q11),"-")</f>
        <v>8823.5294117647</v>
      </c>
      <c r="W10" s="82">
        <v>4</v>
      </c>
      <c r="X10" s="80">
        <f>IF(Q10=0,"-",W10/Q10)</f>
        <v>0.57142857142857</v>
      </c>
      <c r="Y10" s="181">
        <v>392000</v>
      </c>
      <c r="Z10" s="182">
        <f>IFERROR(Y10/Q10,"-")</f>
        <v>56000</v>
      </c>
      <c r="AA10" s="182">
        <f>IFERROR(Y10/W10,"-")</f>
        <v>98000</v>
      </c>
      <c r="AB10" s="176">
        <f>SUM(Y10:Y11)-SUM(K10:K11)</f>
        <v>365000</v>
      </c>
      <c r="AC10" s="83">
        <f>SUM(Y10:Y11)/SUM(K10:K11)</f>
        <v>3.4333333333333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0.14285714285714</v>
      </c>
      <c r="BH10" s="109">
        <v>1</v>
      </c>
      <c r="BI10" s="111">
        <f>IFERROR(BH10/BF10,"-")</f>
        <v>1</v>
      </c>
      <c r="BJ10" s="112">
        <v>8000</v>
      </c>
      <c r="BK10" s="113">
        <f>IFERROR(BJ10/BF10,"-")</f>
        <v>8000</v>
      </c>
      <c r="BL10" s="114"/>
      <c r="BM10" s="114">
        <v>1</v>
      </c>
      <c r="BN10" s="114"/>
      <c r="BO10" s="116">
        <v>2</v>
      </c>
      <c r="BP10" s="117">
        <f>IF(Q10=0,"",IF(BO10=0,"",(BO10/Q10)))</f>
        <v>0.28571428571429</v>
      </c>
      <c r="BQ10" s="118">
        <v>1</v>
      </c>
      <c r="BR10" s="119">
        <f>IFERROR(BQ10/BO10,"-")</f>
        <v>0.5</v>
      </c>
      <c r="BS10" s="120">
        <v>3000</v>
      </c>
      <c r="BT10" s="121">
        <f>IFERROR(BS10/BO10,"-")</f>
        <v>1500</v>
      </c>
      <c r="BU10" s="122">
        <v>1</v>
      </c>
      <c r="BV10" s="122"/>
      <c r="BW10" s="122"/>
      <c r="BX10" s="123">
        <v>2</v>
      </c>
      <c r="BY10" s="124">
        <f>IF(Q10=0,"",IF(BX10=0,"",(BX10/Q10)))</f>
        <v>0.28571428571429</v>
      </c>
      <c r="BZ10" s="125">
        <v>1</v>
      </c>
      <c r="CA10" s="126">
        <f>IFERROR(BZ10/BX10,"-")</f>
        <v>0.5</v>
      </c>
      <c r="CB10" s="127">
        <v>6000</v>
      </c>
      <c r="CC10" s="128">
        <f>IFERROR(CB10/BX10,"-")</f>
        <v>3000</v>
      </c>
      <c r="CD10" s="129"/>
      <c r="CE10" s="129">
        <v>1</v>
      </c>
      <c r="CF10" s="129"/>
      <c r="CG10" s="130">
        <v>2</v>
      </c>
      <c r="CH10" s="131">
        <f>IF(Q10=0,"",IF(CG10=0,"",(CG10/Q10)))</f>
        <v>0.28571428571429</v>
      </c>
      <c r="CI10" s="132">
        <v>1</v>
      </c>
      <c r="CJ10" s="133">
        <f>IFERROR(CI10/CG10,"-")</f>
        <v>0.5</v>
      </c>
      <c r="CK10" s="134">
        <v>375000</v>
      </c>
      <c r="CL10" s="135">
        <f>IFERROR(CK10/CG10,"-")</f>
        <v>187500</v>
      </c>
      <c r="CM10" s="136"/>
      <c r="CN10" s="136"/>
      <c r="CO10" s="136">
        <v>1</v>
      </c>
      <c r="CP10" s="137">
        <v>4</v>
      </c>
      <c r="CQ10" s="138">
        <v>392000</v>
      </c>
      <c r="CR10" s="138">
        <v>375000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77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64</v>
      </c>
      <c r="M11" s="79">
        <v>42</v>
      </c>
      <c r="N11" s="79">
        <v>47</v>
      </c>
      <c r="O11" s="88">
        <v>10</v>
      </c>
      <c r="P11" s="89">
        <v>0</v>
      </c>
      <c r="Q11" s="90">
        <f>O11+P11</f>
        <v>10</v>
      </c>
      <c r="R11" s="80">
        <f>IFERROR(Q11/N11,"-")</f>
        <v>0.21276595744681</v>
      </c>
      <c r="S11" s="79">
        <v>0</v>
      </c>
      <c r="T11" s="79">
        <v>4</v>
      </c>
      <c r="U11" s="80">
        <f>IFERROR(T11/(Q11),"-")</f>
        <v>0.4</v>
      </c>
      <c r="V11" s="81"/>
      <c r="W11" s="82">
        <v>2</v>
      </c>
      <c r="X11" s="80">
        <f>IF(Q11=0,"-",W11/Q11)</f>
        <v>0.2</v>
      </c>
      <c r="Y11" s="181">
        <v>123000</v>
      </c>
      <c r="Z11" s="182">
        <f>IFERROR(Y11/Q11,"-")</f>
        <v>12300</v>
      </c>
      <c r="AA11" s="182">
        <f>IFERROR(Y11/W11,"-")</f>
        <v>61500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3</v>
      </c>
      <c r="BP11" s="117">
        <f>IF(Q11=0,"",IF(BO11=0,"",(BO11/Q11)))</f>
        <v>0.3</v>
      </c>
      <c r="BQ11" s="118">
        <v>1</v>
      </c>
      <c r="BR11" s="119">
        <f>IFERROR(BQ11/BO11,"-")</f>
        <v>0.33333333333333</v>
      </c>
      <c r="BS11" s="120">
        <v>13000</v>
      </c>
      <c r="BT11" s="121">
        <f>IFERROR(BS11/BO11,"-")</f>
        <v>4333.3333333333</v>
      </c>
      <c r="BU11" s="122"/>
      <c r="BV11" s="122">
        <v>1</v>
      </c>
      <c r="BW11" s="122"/>
      <c r="BX11" s="123">
        <v>6</v>
      </c>
      <c r="BY11" s="124">
        <f>IF(Q11=0,"",IF(BX11=0,"",(BX11/Q11)))</f>
        <v>0.6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0.1</v>
      </c>
      <c r="CI11" s="132">
        <v>1</v>
      </c>
      <c r="CJ11" s="133">
        <f>IFERROR(CI11/CG11,"-")</f>
        <v>1</v>
      </c>
      <c r="CK11" s="134">
        <v>110000</v>
      </c>
      <c r="CL11" s="135">
        <f>IFERROR(CK11/CG11,"-")</f>
        <v>110000</v>
      </c>
      <c r="CM11" s="136"/>
      <c r="CN11" s="136"/>
      <c r="CO11" s="136">
        <v>1</v>
      </c>
      <c r="CP11" s="137">
        <v>2</v>
      </c>
      <c r="CQ11" s="138">
        <v>123000</v>
      </c>
      <c r="CR11" s="138">
        <v>110000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</v>
      </c>
      <c r="B12" s="184" t="s">
        <v>78</v>
      </c>
      <c r="C12" s="184" t="s">
        <v>58</v>
      </c>
      <c r="D12" s="184"/>
      <c r="E12" s="184" t="s">
        <v>79</v>
      </c>
      <c r="F12" s="184" t="s">
        <v>80</v>
      </c>
      <c r="G12" s="184" t="s">
        <v>61</v>
      </c>
      <c r="H12" s="87" t="s">
        <v>81</v>
      </c>
      <c r="I12" s="87" t="s">
        <v>63</v>
      </c>
      <c r="J12" s="186" t="s">
        <v>82</v>
      </c>
      <c r="K12" s="176">
        <v>130000</v>
      </c>
      <c r="L12" s="79">
        <v>18</v>
      </c>
      <c r="M12" s="79">
        <v>0</v>
      </c>
      <c r="N12" s="79">
        <v>60</v>
      </c>
      <c r="O12" s="88">
        <v>8</v>
      </c>
      <c r="P12" s="89">
        <v>0</v>
      </c>
      <c r="Q12" s="90">
        <f>O12+P12</f>
        <v>8</v>
      </c>
      <c r="R12" s="80">
        <f>IFERROR(Q12/N12,"-")</f>
        <v>0.13333333333333</v>
      </c>
      <c r="S12" s="79">
        <v>0</v>
      </c>
      <c r="T12" s="79">
        <v>3</v>
      </c>
      <c r="U12" s="80">
        <f>IFERROR(T12/(Q12),"-")</f>
        <v>0.375</v>
      </c>
      <c r="V12" s="81">
        <f>IFERROR(K12/SUM(Q12:Q13),"-")</f>
        <v>11818.181818182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-130000</v>
      </c>
      <c r="AC12" s="83">
        <f>SUM(Y12:Y13)/SUM(K12:K13)</f>
        <v>0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0.125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0.25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4</v>
      </c>
      <c r="BP12" s="117">
        <f>IF(Q12=0,"",IF(BO12=0,"",(BO12/Q12)))</f>
        <v>0.5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0.125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79</v>
      </c>
      <c r="F13" s="184" t="s">
        <v>80</v>
      </c>
      <c r="G13" s="184" t="s">
        <v>66</v>
      </c>
      <c r="H13" s="87"/>
      <c r="I13" s="87"/>
      <c r="J13" s="87"/>
      <c r="K13" s="176"/>
      <c r="L13" s="79">
        <v>34</v>
      </c>
      <c r="M13" s="79">
        <v>22</v>
      </c>
      <c r="N13" s="79">
        <v>10</v>
      </c>
      <c r="O13" s="88">
        <v>3</v>
      </c>
      <c r="P13" s="89">
        <v>0</v>
      </c>
      <c r="Q13" s="90">
        <f>O13+P13</f>
        <v>3</v>
      </c>
      <c r="R13" s="80">
        <f>IFERROR(Q13/N13,"-")</f>
        <v>0.3</v>
      </c>
      <c r="S13" s="79">
        <v>0</v>
      </c>
      <c r="T13" s="79">
        <v>1</v>
      </c>
      <c r="U13" s="80">
        <f>IFERROR(T13/(Q13),"-")</f>
        <v>0.33333333333333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0.33333333333333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0.66666666666667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0.125</v>
      </c>
      <c r="B14" s="184" t="s">
        <v>84</v>
      </c>
      <c r="C14" s="184" t="s">
        <v>58</v>
      </c>
      <c r="D14" s="184"/>
      <c r="E14" s="184" t="s">
        <v>68</v>
      </c>
      <c r="F14" s="184" t="s">
        <v>85</v>
      </c>
      <c r="G14" s="184" t="s">
        <v>61</v>
      </c>
      <c r="H14" s="87" t="s">
        <v>86</v>
      </c>
      <c r="I14" s="87" t="s">
        <v>87</v>
      </c>
      <c r="J14" s="186" t="s">
        <v>88</v>
      </c>
      <c r="K14" s="176">
        <v>120000</v>
      </c>
      <c r="L14" s="79">
        <v>11</v>
      </c>
      <c r="M14" s="79">
        <v>0</v>
      </c>
      <c r="N14" s="79">
        <v>52</v>
      </c>
      <c r="O14" s="88">
        <v>5</v>
      </c>
      <c r="P14" s="89">
        <v>0</v>
      </c>
      <c r="Q14" s="90">
        <f>O14+P14</f>
        <v>5</v>
      </c>
      <c r="R14" s="80">
        <f>IFERROR(Q14/N14,"-")</f>
        <v>0.096153846153846</v>
      </c>
      <c r="S14" s="79">
        <v>0</v>
      </c>
      <c r="T14" s="79">
        <v>3</v>
      </c>
      <c r="U14" s="80">
        <f>IFERROR(T14/(Q14),"-")</f>
        <v>0.6</v>
      </c>
      <c r="V14" s="81">
        <f>IFERROR(K14/SUM(Q14:Q15),"-")</f>
        <v>12000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-105000</v>
      </c>
      <c r="AC14" s="83">
        <f>SUM(Y14:Y15)/SUM(K14:K15)</f>
        <v>0.125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0.4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0.4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0.2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68</v>
      </c>
      <c r="F15" s="184" t="s">
        <v>85</v>
      </c>
      <c r="G15" s="184" t="s">
        <v>66</v>
      </c>
      <c r="H15" s="87"/>
      <c r="I15" s="87"/>
      <c r="J15" s="87"/>
      <c r="K15" s="176"/>
      <c r="L15" s="79">
        <v>33</v>
      </c>
      <c r="M15" s="79">
        <v>23</v>
      </c>
      <c r="N15" s="79">
        <v>17</v>
      </c>
      <c r="O15" s="88">
        <v>5</v>
      </c>
      <c r="P15" s="89">
        <v>0</v>
      </c>
      <c r="Q15" s="90">
        <f>O15+P15</f>
        <v>5</v>
      </c>
      <c r="R15" s="80">
        <f>IFERROR(Q15/N15,"-")</f>
        <v>0.29411764705882</v>
      </c>
      <c r="S15" s="79">
        <v>1</v>
      </c>
      <c r="T15" s="79">
        <v>1</v>
      </c>
      <c r="U15" s="80">
        <f>IFERROR(T15/(Q15),"-")</f>
        <v>0.2</v>
      </c>
      <c r="V15" s="81"/>
      <c r="W15" s="82">
        <v>1</v>
      </c>
      <c r="X15" s="80">
        <f>IF(Q15=0,"-",W15/Q15)</f>
        <v>0.2</v>
      </c>
      <c r="Y15" s="181">
        <v>15000</v>
      </c>
      <c r="Z15" s="182">
        <f>IFERROR(Y15/Q15,"-")</f>
        <v>3000</v>
      </c>
      <c r="AA15" s="182">
        <f>IFERROR(Y15/W15,"-")</f>
        <v>15000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>
        <v>1</v>
      </c>
      <c r="AO15" s="98">
        <f>IF(Q15=0,"",IF(AN15=0,"",(AN15/Q15)))</f>
        <v>0.2</v>
      </c>
      <c r="AP15" s="97"/>
      <c r="AQ15" s="99">
        <f>IFERROR(AP15/AN15,"-")</f>
        <v>0</v>
      </c>
      <c r="AR15" s="100"/>
      <c r="AS15" s="101">
        <f>IFERROR(AR15/AN15,"-")</f>
        <v>0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0.2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0.4</v>
      </c>
      <c r="BZ15" s="125">
        <v>1</v>
      </c>
      <c r="CA15" s="126">
        <f>IFERROR(BZ15/BX15,"-")</f>
        <v>0.5</v>
      </c>
      <c r="CB15" s="127">
        <v>15000</v>
      </c>
      <c r="CC15" s="128">
        <f>IFERROR(CB15/BX15,"-")</f>
        <v>7500</v>
      </c>
      <c r="CD15" s="129"/>
      <c r="CE15" s="129"/>
      <c r="CF15" s="129">
        <v>1</v>
      </c>
      <c r="CG15" s="130">
        <v>1</v>
      </c>
      <c r="CH15" s="131">
        <f>IF(Q15=0,"",IF(CG15=0,"",(CG15/Q15)))</f>
        <v>0.2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1</v>
      </c>
      <c r="CQ15" s="138">
        <v>15000</v>
      </c>
      <c r="CR15" s="138">
        <v>15000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4.47</v>
      </c>
      <c r="B16" s="184" t="s">
        <v>90</v>
      </c>
      <c r="C16" s="184" t="s">
        <v>58</v>
      </c>
      <c r="D16" s="184"/>
      <c r="E16" s="184" t="s">
        <v>73</v>
      </c>
      <c r="F16" s="184" t="s">
        <v>74</v>
      </c>
      <c r="G16" s="184" t="s">
        <v>61</v>
      </c>
      <c r="H16" s="87" t="s">
        <v>91</v>
      </c>
      <c r="I16" s="87" t="s">
        <v>92</v>
      </c>
      <c r="J16" s="186" t="s">
        <v>93</v>
      </c>
      <c r="K16" s="176">
        <v>150000</v>
      </c>
      <c r="L16" s="79">
        <v>26</v>
      </c>
      <c r="M16" s="79">
        <v>0</v>
      </c>
      <c r="N16" s="79">
        <v>76</v>
      </c>
      <c r="O16" s="88">
        <v>4</v>
      </c>
      <c r="P16" s="89">
        <v>0</v>
      </c>
      <c r="Q16" s="90">
        <f>O16+P16</f>
        <v>4</v>
      </c>
      <c r="R16" s="80">
        <f>IFERROR(Q16/N16,"-")</f>
        <v>0.052631578947368</v>
      </c>
      <c r="S16" s="79">
        <v>0</v>
      </c>
      <c r="T16" s="79">
        <v>3</v>
      </c>
      <c r="U16" s="80">
        <f>IFERROR(T16/(Q16),"-")</f>
        <v>0.75</v>
      </c>
      <c r="V16" s="81">
        <f>IFERROR(K16/SUM(Q16:Q17),"-")</f>
        <v>8333.3333333333</v>
      </c>
      <c r="W16" s="82">
        <v>1</v>
      </c>
      <c r="X16" s="80">
        <f>IF(Q16=0,"-",W16/Q16)</f>
        <v>0.25</v>
      </c>
      <c r="Y16" s="181">
        <v>191500</v>
      </c>
      <c r="Z16" s="182">
        <f>IFERROR(Y16/Q16,"-")</f>
        <v>47875</v>
      </c>
      <c r="AA16" s="182">
        <f>IFERROR(Y16/W16,"-")</f>
        <v>191500</v>
      </c>
      <c r="AB16" s="176">
        <f>SUM(Y16:Y17)-SUM(K16:K17)</f>
        <v>520500</v>
      </c>
      <c r="AC16" s="83">
        <f>SUM(Y16:Y17)/SUM(K16:K17)</f>
        <v>4.47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2</v>
      </c>
      <c r="BP16" s="117">
        <f>IF(Q16=0,"",IF(BO16=0,"",(BO16/Q16)))</f>
        <v>0.5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>
        <v>1</v>
      </c>
      <c r="CH16" s="131">
        <f>IF(Q16=0,"",IF(CG16=0,"",(CG16/Q16)))</f>
        <v>0.25</v>
      </c>
      <c r="CI16" s="132">
        <v>1</v>
      </c>
      <c r="CJ16" s="133">
        <f>IFERROR(CI16/CG16,"-")</f>
        <v>1</v>
      </c>
      <c r="CK16" s="134">
        <v>191500</v>
      </c>
      <c r="CL16" s="135">
        <f>IFERROR(CK16/CG16,"-")</f>
        <v>191500</v>
      </c>
      <c r="CM16" s="136"/>
      <c r="CN16" s="136"/>
      <c r="CO16" s="136">
        <v>1</v>
      </c>
      <c r="CP16" s="137">
        <v>1</v>
      </c>
      <c r="CQ16" s="138">
        <v>191500</v>
      </c>
      <c r="CR16" s="138">
        <v>191500</v>
      </c>
      <c r="CS16" s="138"/>
      <c r="CT16" s="139" t="str">
        <f>IF(AND(CR16=0,CS16=0),"",IF(AND(CR16&lt;=100000,CS16&lt;=100000),"",IF(CR16/CQ16&gt;0.7,"男高",IF(CS16/CQ16&gt;0.7,"女高",""))))</f>
        <v>男高</v>
      </c>
    </row>
    <row r="17" spans="1:99">
      <c r="A17" s="78"/>
      <c r="B17" s="184" t="s">
        <v>94</v>
      </c>
      <c r="C17" s="184" t="s">
        <v>58</v>
      </c>
      <c r="D17" s="184"/>
      <c r="E17" s="184" t="s">
        <v>73</v>
      </c>
      <c r="F17" s="184" t="s">
        <v>74</v>
      </c>
      <c r="G17" s="184" t="s">
        <v>66</v>
      </c>
      <c r="H17" s="87"/>
      <c r="I17" s="87"/>
      <c r="J17" s="87"/>
      <c r="K17" s="176"/>
      <c r="L17" s="79">
        <v>120</v>
      </c>
      <c r="M17" s="79">
        <v>57</v>
      </c>
      <c r="N17" s="79">
        <v>26</v>
      </c>
      <c r="O17" s="88">
        <v>14</v>
      </c>
      <c r="P17" s="89">
        <v>0</v>
      </c>
      <c r="Q17" s="90">
        <f>O17+P17</f>
        <v>14</v>
      </c>
      <c r="R17" s="80">
        <f>IFERROR(Q17/N17,"-")</f>
        <v>0.53846153846154</v>
      </c>
      <c r="S17" s="79">
        <v>2</v>
      </c>
      <c r="T17" s="79">
        <v>4</v>
      </c>
      <c r="U17" s="80">
        <f>IFERROR(T17/(Q17),"-")</f>
        <v>0.28571428571429</v>
      </c>
      <c r="V17" s="81"/>
      <c r="W17" s="82">
        <v>4</v>
      </c>
      <c r="X17" s="80">
        <f>IF(Q17=0,"-",W17/Q17)</f>
        <v>0.28571428571429</v>
      </c>
      <c r="Y17" s="181">
        <v>479000</v>
      </c>
      <c r="Z17" s="182">
        <f>IFERROR(Y17/Q17,"-")</f>
        <v>34214.285714286</v>
      </c>
      <c r="AA17" s="182">
        <f>IFERROR(Y17/W17,"-")</f>
        <v>119750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3</v>
      </c>
      <c r="BP17" s="117">
        <f>IF(Q17=0,"",IF(BO17=0,"",(BO17/Q17)))</f>
        <v>0.21428571428571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8</v>
      </c>
      <c r="BY17" s="124">
        <f>IF(Q17=0,"",IF(BX17=0,"",(BX17/Q17)))</f>
        <v>0.57142857142857</v>
      </c>
      <c r="BZ17" s="125">
        <v>3</v>
      </c>
      <c r="CA17" s="126">
        <f>IFERROR(BZ17/BX17,"-")</f>
        <v>0.375</v>
      </c>
      <c r="CB17" s="127">
        <v>463000</v>
      </c>
      <c r="CC17" s="128">
        <f>IFERROR(CB17/BX17,"-")</f>
        <v>57875</v>
      </c>
      <c r="CD17" s="129">
        <v>1</v>
      </c>
      <c r="CE17" s="129"/>
      <c r="CF17" s="129">
        <v>2</v>
      </c>
      <c r="CG17" s="130">
        <v>3</v>
      </c>
      <c r="CH17" s="131">
        <f>IF(Q17=0,"",IF(CG17=0,"",(CG17/Q17)))</f>
        <v>0.21428571428571</v>
      </c>
      <c r="CI17" s="132">
        <v>1</v>
      </c>
      <c r="CJ17" s="133">
        <f>IFERROR(CI17/CG17,"-")</f>
        <v>0.33333333333333</v>
      </c>
      <c r="CK17" s="134">
        <v>16000</v>
      </c>
      <c r="CL17" s="135">
        <f>IFERROR(CK17/CG17,"-")</f>
        <v>5333.3333333333</v>
      </c>
      <c r="CM17" s="136"/>
      <c r="CN17" s="136"/>
      <c r="CO17" s="136">
        <v>1</v>
      </c>
      <c r="CP17" s="137">
        <v>4</v>
      </c>
      <c r="CQ17" s="138">
        <v>479000</v>
      </c>
      <c r="CR17" s="138">
        <v>400000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0</v>
      </c>
      <c r="B18" s="184" t="s">
        <v>95</v>
      </c>
      <c r="C18" s="184" t="s">
        <v>58</v>
      </c>
      <c r="D18" s="184"/>
      <c r="E18" s="184" t="s">
        <v>96</v>
      </c>
      <c r="F18" s="184" t="s">
        <v>97</v>
      </c>
      <c r="G18" s="184" t="s">
        <v>61</v>
      </c>
      <c r="H18" s="87" t="s">
        <v>86</v>
      </c>
      <c r="I18" s="87" t="s">
        <v>98</v>
      </c>
      <c r="J18" s="185" t="s">
        <v>99</v>
      </c>
      <c r="K18" s="176">
        <v>100000</v>
      </c>
      <c r="L18" s="79">
        <v>3</v>
      </c>
      <c r="M18" s="79">
        <v>0</v>
      </c>
      <c r="N18" s="79">
        <v>37</v>
      </c>
      <c r="O18" s="88">
        <v>2</v>
      </c>
      <c r="P18" s="89">
        <v>0</v>
      </c>
      <c r="Q18" s="90">
        <f>O18+P18</f>
        <v>2</v>
      </c>
      <c r="R18" s="80">
        <f>IFERROR(Q18/N18,"-")</f>
        <v>0.054054054054054</v>
      </c>
      <c r="S18" s="79">
        <v>0</v>
      </c>
      <c r="T18" s="79">
        <v>1</v>
      </c>
      <c r="U18" s="80">
        <f>IFERROR(T18/(Q18),"-")</f>
        <v>0.5</v>
      </c>
      <c r="V18" s="81">
        <f>IFERROR(K18/SUM(Q18:Q22),"-")</f>
        <v>16666.666666667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SUM(Y18:Y22)-SUM(K18:K22)</f>
        <v>-100000</v>
      </c>
      <c r="AC18" s="83">
        <f>SUM(Y18:Y22)/SUM(K18:K22)</f>
        <v>0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2</v>
      </c>
      <c r="BP18" s="117">
        <f>IF(Q18=0,"",IF(BO18=0,"",(BO18/Q18)))</f>
        <v>1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100</v>
      </c>
      <c r="C19" s="184" t="s">
        <v>58</v>
      </c>
      <c r="D19" s="184"/>
      <c r="E19" s="184" t="s">
        <v>101</v>
      </c>
      <c r="F19" s="184" t="s">
        <v>102</v>
      </c>
      <c r="G19" s="184" t="s">
        <v>61</v>
      </c>
      <c r="H19" s="87" t="s">
        <v>86</v>
      </c>
      <c r="I19" s="87" t="s">
        <v>98</v>
      </c>
      <c r="J19" s="186" t="s">
        <v>88</v>
      </c>
      <c r="K19" s="176"/>
      <c r="L19" s="79">
        <v>3</v>
      </c>
      <c r="M19" s="79">
        <v>0</v>
      </c>
      <c r="N19" s="79">
        <v>27</v>
      </c>
      <c r="O19" s="88">
        <v>1</v>
      </c>
      <c r="P19" s="89">
        <v>0</v>
      </c>
      <c r="Q19" s="90">
        <f>O19+P19</f>
        <v>1</v>
      </c>
      <c r="R19" s="80">
        <f>IFERROR(Q19/N19,"-")</f>
        <v>0.037037037037037</v>
      </c>
      <c r="S19" s="79">
        <v>0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>
        <v>1</v>
      </c>
      <c r="BY19" s="124">
        <f>IF(Q19=0,"",IF(BX19=0,"",(BX19/Q19)))</f>
        <v>1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103</v>
      </c>
      <c r="C20" s="184" t="s">
        <v>58</v>
      </c>
      <c r="D20" s="184"/>
      <c r="E20" s="184" t="s">
        <v>104</v>
      </c>
      <c r="F20" s="184" t="s">
        <v>105</v>
      </c>
      <c r="G20" s="184" t="s">
        <v>61</v>
      </c>
      <c r="H20" s="87" t="s">
        <v>86</v>
      </c>
      <c r="I20" s="87" t="s">
        <v>98</v>
      </c>
      <c r="J20" s="185" t="s">
        <v>106</v>
      </c>
      <c r="K20" s="176"/>
      <c r="L20" s="79">
        <v>6</v>
      </c>
      <c r="M20" s="79">
        <v>0</v>
      </c>
      <c r="N20" s="79">
        <v>30</v>
      </c>
      <c r="O20" s="88">
        <v>2</v>
      </c>
      <c r="P20" s="89">
        <v>0</v>
      </c>
      <c r="Q20" s="90">
        <f>O20+P20</f>
        <v>2</v>
      </c>
      <c r="R20" s="80">
        <f>IFERROR(Q20/N20,"-")</f>
        <v>0.066666666666667</v>
      </c>
      <c r="S20" s="79">
        <v>0</v>
      </c>
      <c r="T20" s="79">
        <v>1</v>
      </c>
      <c r="U20" s="80">
        <f>IFERROR(T20/(Q20),"-")</f>
        <v>0.5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0.5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107</v>
      </c>
      <c r="C21" s="184" t="s">
        <v>58</v>
      </c>
      <c r="D21" s="184"/>
      <c r="E21" s="184" t="s">
        <v>108</v>
      </c>
      <c r="F21" s="184" t="s">
        <v>109</v>
      </c>
      <c r="G21" s="184" t="s">
        <v>61</v>
      </c>
      <c r="H21" s="87" t="s">
        <v>86</v>
      </c>
      <c r="I21" s="87" t="s">
        <v>98</v>
      </c>
      <c r="J21" s="186" t="s">
        <v>110</v>
      </c>
      <c r="K21" s="176"/>
      <c r="L21" s="79">
        <v>2</v>
      </c>
      <c r="M21" s="79">
        <v>0</v>
      </c>
      <c r="N21" s="79">
        <v>33</v>
      </c>
      <c r="O21" s="88">
        <v>1</v>
      </c>
      <c r="P21" s="89">
        <v>0</v>
      </c>
      <c r="Q21" s="90">
        <f>O21+P21</f>
        <v>1</v>
      </c>
      <c r="R21" s="80">
        <f>IFERROR(Q21/N21,"-")</f>
        <v>0.03030303030303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111</v>
      </c>
      <c r="C22" s="184" t="s">
        <v>58</v>
      </c>
      <c r="D22" s="184"/>
      <c r="E22" s="184" t="s">
        <v>112</v>
      </c>
      <c r="F22" s="184" t="s">
        <v>112</v>
      </c>
      <c r="G22" s="184" t="s">
        <v>66</v>
      </c>
      <c r="H22" s="87" t="s">
        <v>113</v>
      </c>
      <c r="I22" s="87"/>
      <c r="J22" s="87"/>
      <c r="K22" s="176"/>
      <c r="L22" s="79">
        <v>48</v>
      </c>
      <c r="M22" s="79">
        <v>26</v>
      </c>
      <c r="N22" s="79">
        <v>8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30"/>
      <c r="B23" s="84"/>
      <c r="C23" s="84"/>
      <c r="D23" s="85"/>
      <c r="E23" s="85"/>
      <c r="F23" s="85"/>
      <c r="G23" s="86"/>
      <c r="H23" s="87"/>
      <c r="I23" s="87"/>
      <c r="J23" s="87"/>
      <c r="K23" s="177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3"/>
      <c r="Z23" s="183"/>
      <c r="AA23" s="183"/>
      <c r="AB23" s="183"/>
      <c r="AC23" s="33"/>
      <c r="AD23" s="57"/>
      <c r="AE23" s="61"/>
      <c r="AF23" s="62"/>
      <c r="AG23" s="61"/>
      <c r="AH23" s="65"/>
      <c r="AI23" s="66"/>
      <c r="AJ23" s="67"/>
      <c r="AK23" s="68"/>
      <c r="AL23" s="68"/>
      <c r="AM23" s="68"/>
      <c r="AN23" s="61"/>
      <c r="AO23" s="62"/>
      <c r="AP23" s="61"/>
      <c r="AQ23" s="65"/>
      <c r="AR23" s="66"/>
      <c r="AS23" s="67"/>
      <c r="AT23" s="68"/>
      <c r="AU23" s="68"/>
      <c r="AV23" s="68"/>
      <c r="AW23" s="61"/>
      <c r="AX23" s="62"/>
      <c r="AY23" s="61"/>
      <c r="AZ23" s="65"/>
      <c r="BA23" s="66"/>
      <c r="BB23" s="67"/>
      <c r="BC23" s="68"/>
      <c r="BD23" s="68"/>
      <c r="BE23" s="68"/>
      <c r="BF23" s="61"/>
      <c r="BG23" s="62"/>
      <c r="BH23" s="61"/>
      <c r="BI23" s="65"/>
      <c r="BJ23" s="66"/>
      <c r="BK23" s="67"/>
      <c r="BL23" s="68"/>
      <c r="BM23" s="68"/>
      <c r="BN23" s="68"/>
      <c r="BO23" s="63"/>
      <c r="BP23" s="64"/>
      <c r="BQ23" s="61"/>
      <c r="BR23" s="65"/>
      <c r="BS23" s="66"/>
      <c r="BT23" s="67"/>
      <c r="BU23" s="68"/>
      <c r="BV23" s="68"/>
      <c r="BW23" s="68"/>
      <c r="BX23" s="63"/>
      <c r="BY23" s="64"/>
      <c r="BZ23" s="61"/>
      <c r="CA23" s="65"/>
      <c r="CB23" s="66"/>
      <c r="CC23" s="67"/>
      <c r="CD23" s="68"/>
      <c r="CE23" s="68"/>
      <c r="CF23" s="68"/>
      <c r="CG23" s="63"/>
      <c r="CH23" s="64"/>
      <c r="CI23" s="61"/>
      <c r="CJ23" s="65"/>
      <c r="CK23" s="66"/>
      <c r="CL23" s="67"/>
      <c r="CM23" s="68"/>
      <c r="CN23" s="68"/>
      <c r="CO23" s="68"/>
      <c r="CP23" s="69"/>
      <c r="CQ23" s="66"/>
      <c r="CR23" s="66"/>
      <c r="CS23" s="66"/>
      <c r="CT23" s="70"/>
    </row>
    <row r="24" spans="1:99">
      <c r="A24" s="30"/>
      <c r="B24" s="37"/>
      <c r="C24" s="37"/>
      <c r="D24" s="21"/>
      <c r="E24" s="21"/>
      <c r="F24" s="21"/>
      <c r="G24" s="22"/>
      <c r="H24" s="36"/>
      <c r="I24" s="36"/>
      <c r="J24" s="73"/>
      <c r="K24" s="178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9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19">
        <f>AC25</f>
        <v>1.464606741573</v>
      </c>
      <c r="B25" s="39"/>
      <c r="C25" s="39"/>
      <c r="D25" s="39"/>
      <c r="E25" s="39"/>
      <c r="F25" s="39"/>
      <c r="G25" s="39"/>
      <c r="H25" s="40" t="s">
        <v>114</v>
      </c>
      <c r="I25" s="40"/>
      <c r="J25" s="40"/>
      <c r="K25" s="179">
        <f>SUM(K6:K24)</f>
        <v>890000</v>
      </c>
      <c r="L25" s="41">
        <f>SUM(L6:L24)</f>
        <v>474</v>
      </c>
      <c r="M25" s="41">
        <f>SUM(M6:M24)</f>
        <v>201</v>
      </c>
      <c r="N25" s="41">
        <f>SUM(N6:N24)</f>
        <v>632</v>
      </c>
      <c r="O25" s="41">
        <f>SUM(O6:O24)</f>
        <v>77</v>
      </c>
      <c r="P25" s="41">
        <f>SUM(P6:P24)</f>
        <v>0</v>
      </c>
      <c r="Q25" s="41">
        <f>SUM(Q6:Q24)</f>
        <v>77</v>
      </c>
      <c r="R25" s="42">
        <f>IFERROR(Q25/N25,"-")</f>
        <v>0.12183544303797</v>
      </c>
      <c r="S25" s="76">
        <f>SUM(S6:S24)</f>
        <v>7</v>
      </c>
      <c r="T25" s="76">
        <f>SUM(T6:T24)</f>
        <v>25</v>
      </c>
      <c r="U25" s="42">
        <f>IFERROR(S25/Q25,"-")</f>
        <v>0.090909090909091</v>
      </c>
      <c r="V25" s="43">
        <f>IFERROR(K25/Q25,"-")</f>
        <v>11558.441558442</v>
      </c>
      <c r="W25" s="44">
        <f>SUM(W6:W24)</f>
        <v>13</v>
      </c>
      <c r="X25" s="42">
        <f>IFERROR(W25/Q25,"-")</f>
        <v>0.16883116883117</v>
      </c>
      <c r="Y25" s="179">
        <f>SUM(Y6:Y24)</f>
        <v>1303500</v>
      </c>
      <c r="Z25" s="179">
        <f>IFERROR(Y25/Q25,"-")</f>
        <v>16928.571428571</v>
      </c>
      <c r="AA25" s="179">
        <f>IFERROR(Y25/W25,"-")</f>
        <v>100269.23076923</v>
      </c>
      <c r="AB25" s="179">
        <f>Y25-K25</f>
        <v>413500</v>
      </c>
      <c r="AC25" s="45">
        <f>Y25/K25</f>
        <v>1.464606741573</v>
      </c>
      <c r="AD25" s="58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22"/>
    <mergeCell ref="K18:K22"/>
    <mergeCell ref="V18:V22"/>
    <mergeCell ref="AB18:AB22"/>
    <mergeCell ref="AC18:AC2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