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<sst xmlns="http://schemas.openxmlformats.org/spreadsheetml/2006/main" uniqueCount="116">
  <si>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</si>
  <si>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</si>
  <si>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</si>
  <si>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</si>
  <si>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</si>
  <si>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</si>
  <si>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</si>
  <si>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</si>
  <si>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</si>
  <si>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</si>
  <si>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</si>
  <si>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</si>
  <si>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</si>
  <si>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</si>
  <si>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</si>
  <si>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</si>
  <si>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</si>
  <si>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</si>
  <si>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</si>
  <si>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</si>
  <si>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</si>
  <si>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</si>
  <si>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</si>
  <si>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</si>
  <si>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08月</t>
  </si>
  <si>
    <t>パートナー</t>
  </si>
  <si>
    <t>最終更新日</t>
  </si>
  <si>
    <t>11月30日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</si>
  <si>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</si>
  <si>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</si>
  <si>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</si>
  <si>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</si>
  <si>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</si>
  <si>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</si>
  <si>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</si>
  <si>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</si>
  <si>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</si>
  <si>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</si>
  <si>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</si>
  <si>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</si>
  <si>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</si>
  <si>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</si>
  <si>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</si>
  <si>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</si>
  <si>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</si>
  <si>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</si>
  <si>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</si>
  <si>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</si>
  <si>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</si>
  <si>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</si>
  <si>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</si>
  <si>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</si>
  <si>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</si>
  <si>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</si>
  <si>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</si>
  <si>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</si>
  <si>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</si>
  <si>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</si>
  <si>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</si>
  <si>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</si>
  <si>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pp1779</t>
  </si>
  <si>
    <t>記事風版</t>
  </si>
  <si>
    <t>もう50代の熟女だけど</t>
  </si>
  <si>
    <t>lp01</t>
  </si>
  <si>
    <t>スポニチ関東</t>
  </si>
  <si>
    <t>全5段</t>
  </si>
  <si>
    <t>8月13日(木)</t>
  </si>
  <si>
    <t>pp1780</t>
  </si>
  <si>
    <t>空電</t>
  </si>
  <si>
    <t>pp1781</t>
  </si>
  <si>
    <t>男メイン比較版</t>
  </si>
  <si>
    <t>脱！出会えない宣言！</t>
  </si>
  <si>
    <t>8月23日(日)</t>
  </si>
  <si>
    <t>pp1782</t>
  </si>
  <si>
    <t>pp1783</t>
  </si>
  <si>
    <t>スポニチ関西</t>
  </si>
  <si>
    <t>8月29日(土)</t>
  </si>
  <si>
    <t>pp1784</t>
  </si>
  <si>
    <t>pp1785</t>
  </si>
  <si>
    <t>求人版</t>
  </si>
  <si>
    <t>3人会ったらその内1人は超絶美人</t>
  </si>
  <si>
    <t>ニッカン関西</t>
  </si>
  <si>
    <t>8月08日(土)</t>
  </si>
  <si>
    <t>pp1786</t>
  </si>
  <si>
    <t>pp1787</t>
  </si>
  <si>
    <t>女性が好きな私にとって神サイトです</t>
  </si>
  <si>
    <t>デイリースポーツ関西</t>
  </si>
  <si>
    <t>4C終面全5段</t>
  </si>
  <si>
    <t>pp1788</t>
  </si>
  <si>
    <t>pp1789</t>
  </si>
  <si>
    <t>サンスポ関東</t>
  </si>
  <si>
    <t>1C終面全5段</t>
  </si>
  <si>
    <t>8月02日(日)</t>
  </si>
  <si>
    <t>pp1790</t>
  </si>
  <si>
    <t>pp1791</t>
  </si>
  <si>
    <t>記事(青）</t>
  </si>
  <si>
    <t>134「スポーツ新聞読んでるのにまだやってないの！？」</t>
  </si>
  <si>
    <t>4C記事枠</t>
  </si>
  <si>
    <t>pp1792</t>
  </si>
  <si>
    <t>記事(赤)</t>
  </si>
  <si>
    <t>133「男は頑張らずに出会えるサイト。すごい！すごい！」</t>
  </si>
  <si>
    <t>pp1793</t>
  </si>
  <si>
    <t>記事(黄色)</t>
  </si>
  <si>
    <t>132「いっけねー。またダブルブッキングしちゃった」</t>
  </si>
  <si>
    <t>8月16日(日)</t>
  </si>
  <si>
    <t>pp1794</t>
  </si>
  <si>
    <t>記事(ノーマル)</t>
  </si>
  <si>
    <t>131「出会える人数、無制限」</t>
  </si>
  <si>
    <t>8月22日(土)</t>
  </si>
  <si>
    <t>pp1795</t>
  </si>
  <si>
    <t>溜まった性欲を発散したい！そんな皆さまへ</t>
  </si>
  <si>
    <t>8月30日(日)</t>
  </si>
  <si>
    <t>pp1796</t>
  </si>
  <si>
    <t>(空電共通)</t>
  </si>
  <si>
    <t>共通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</si>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</sst>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18</v>
      </c>
      <c r="D6" s="180">
        <v>1098000</v>
      </c>
      <c r="E6" s="79">
        <v>442</v>
      </c>
      <c r="F6" s="79">
        <v>188</v>
      </c>
      <c r="G6" s="79">
        <v>666</v>
      </c>
      <c r="H6" s="89">
        <v>104</v>
      </c>
      <c r="I6" s="90">
        <v>0</v>
      </c>
      <c r="J6" s="143">
        <f>H6+I6</f>
        <v>104</v>
      </c>
      <c r="K6" s="80">
        <f>IFERROR(J6/G6,"-")</f>
        <v>0.15615615615616</v>
      </c>
      <c r="L6" s="79">
        <v>10</v>
      </c>
      <c r="M6" s="79">
        <v>25</v>
      </c>
      <c r="N6" s="80">
        <f>IFERROR(L6/J6,"-")</f>
        <v>0.096153846153846</v>
      </c>
      <c r="O6" s="81">
        <f>IFERROR(D6/J6,"-")</f>
        <v>10557.692307692</v>
      </c>
      <c r="P6" s="82">
        <v>12</v>
      </c>
      <c r="Q6" s="80">
        <f>IFERROR(P6/J6,"-")</f>
        <v>0.11538461538462</v>
      </c>
      <c r="R6" s="185">
        <v>1481000</v>
      </c>
      <c r="S6" s="186">
        <f>IFERROR(R6/J6,"-")</f>
        <v>14240.384615385</v>
      </c>
      <c r="T6" s="186">
        <f>IFERROR(R6/P6,"-")</f>
        <v>123416.66666667</v>
      </c>
      <c r="U6" s="180">
        <f>IFERROR(R6-D6,"-")</f>
        <v>383000</v>
      </c>
      <c r="V6" s="83">
        <f>R6/D6</f>
        <v>1.3488160291439</v>
      </c>
      <c r="W6" s="77"/>
      <c r="X6" s="142"/>
    </row>
    <row r="7" spans="1:24">
      <c r="A7" s="30"/>
      <c r="B7" s="85"/>
      <c r="C7" s="85"/>
      <c r="D7" s="181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187"/>
      <c r="S7" s="187"/>
      <c r="T7" s="187"/>
      <c r="U7" s="187"/>
      <c r="V7" s="33"/>
      <c r="W7" s="59"/>
      <c r="X7" s="142"/>
    </row>
    <row r="8" spans="1:24">
      <c r="A8" s="30"/>
      <c r="B8" s="37"/>
      <c r="C8" s="37"/>
      <c r="D8" s="182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19"/>
      <c r="B9" s="41"/>
      <c r="C9" s="41"/>
      <c r="D9" s="183">
        <f>SUM(D6:D7)</f>
        <v>1098000</v>
      </c>
      <c r="E9" s="41">
        <f>SUM(E6:E7)</f>
        <v>442</v>
      </c>
      <c r="F9" s="41">
        <f>SUM(F6:F7)</f>
        <v>188</v>
      </c>
      <c r="G9" s="41">
        <f>SUM(G6:G7)</f>
        <v>666</v>
      </c>
      <c r="H9" s="41">
        <f>SUM(H6:H7)</f>
        <v>104</v>
      </c>
      <c r="I9" s="41">
        <f>SUM(I6:I7)</f>
        <v>0</v>
      </c>
      <c r="J9" s="41">
        <f>SUM(J6:J7)</f>
        <v>104</v>
      </c>
      <c r="K9" s="42">
        <f>IFERROR(J9/G9,"-")</f>
        <v>0.15615615615616</v>
      </c>
      <c r="L9" s="76">
        <f>SUM(L6:L7)</f>
        <v>10</v>
      </c>
      <c r="M9" s="76">
        <f>SUM(M6:M7)</f>
        <v>25</v>
      </c>
      <c r="N9" s="42">
        <f>IFERROR(L9/J9,"-")</f>
        <v>0.096153846153846</v>
      </c>
      <c r="O9" s="43">
        <f>IFERROR(D9/J9,"-")</f>
        <v>10557.692307692</v>
      </c>
      <c r="P9" s="44">
        <f>SUM(P6:P7)</f>
        <v>12</v>
      </c>
      <c r="Q9" s="42">
        <f>IFERROR(P9/J9,"-")</f>
        <v>0.11538461538462</v>
      </c>
      <c r="R9" s="183">
        <f>SUM(R6:R7)</f>
        <v>1481000</v>
      </c>
      <c r="S9" s="183">
        <f>IFERROR(R9/J9,"-")</f>
        <v>14240.384615385</v>
      </c>
      <c r="T9" s="183">
        <f>IFERROR(P9/P9,"-")</f>
        <v>1</v>
      </c>
      <c r="U9" s="183">
        <f>SUM(U6:U7)</f>
        <v>383000</v>
      </c>
      <c r="V9" s="45">
        <f>IFERROR(R9/D9,"-")</f>
        <v>1.3488160291439</v>
      </c>
      <c r="W9" s="58"/>
      <c r="X9" s="142"/>
    </row>
    <row r="10" spans="1:24">
      <c r="X10" s="142"/>
    </row>
    <row r="11" spans="1:24">
      <c r="X11" s="142"/>
    </row>
    <row r="12" spans="1:24">
      <c r="X12" s="142"/>
    </row>
    <row r="13" spans="1:24">
      <c r="X13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6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24</v>
      </c>
      <c r="B2" s="27" t="s">
        <v>25</v>
      </c>
      <c r="C2" s="1"/>
      <c r="G2" s="74"/>
      <c r="H2" s="74"/>
      <c r="I2" s="74"/>
      <c r="J2" s="75"/>
      <c r="K2" s="75"/>
      <c r="L2" s="75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28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29</v>
      </c>
      <c r="CP2" s="158" t="s">
        <v>30</v>
      </c>
      <c r="CQ2" s="146" t="s">
        <v>31</v>
      </c>
      <c r="CR2" s="147"/>
      <c r="CS2" s="148"/>
    </row>
    <row r="3" spans="1:98" customHeight="1" ht="14.25">
      <c r="A3" s="11" t="s">
        <v>32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33</v>
      </c>
      <c r="AE3" s="150"/>
      <c r="AF3" s="150"/>
      <c r="AG3" s="150"/>
      <c r="AH3" s="150"/>
      <c r="AI3" s="150"/>
      <c r="AJ3" s="150"/>
      <c r="AK3" s="150"/>
      <c r="AL3" s="150"/>
      <c r="AM3" s="161" t="s">
        <v>34</v>
      </c>
      <c r="AN3" s="162"/>
      <c r="AO3" s="162"/>
      <c r="AP3" s="162"/>
      <c r="AQ3" s="162"/>
      <c r="AR3" s="162"/>
      <c r="AS3" s="162"/>
      <c r="AT3" s="162"/>
      <c r="AU3" s="163"/>
      <c r="AV3" s="164" t="s">
        <v>35</v>
      </c>
      <c r="AW3" s="165"/>
      <c r="AX3" s="165"/>
      <c r="AY3" s="165"/>
      <c r="AZ3" s="165"/>
      <c r="BA3" s="165"/>
      <c r="BB3" s="165"/>
      <c r="BC3" s="165"/>
      <c r="BD3" s="166"/>
      <c r="BE3" s="167" t="s">
        <v>36</v>
      </c>
      <c r="BF3" s="168"/>
      <c r="BG3" s="168"/>
      <c r="BH3" s="168"/>
      <c r="BI3" s="168"/>
      <c r="BJ3" s="168"/>
      <c r="BK3" s="168"/>
      <c r="BL3" s="168"/>
      <c r="BM3" s="169"/>
      <c r="BN3" s="170" t="s">
        <v>37</v>
      </c>
      <c r="BO3" s="171"/>
      <c r="BP3" s="171"/>
      <c r="BQ3" s="171"/>
      <c r="BR3" s="171"/>
      <c r="BS3" s="171"/>
      <c r="BT3" s="171"/>
      <c r="BU3" s="171"/>
      <c r="BV3" s="172"/>
      <c r="BW3" s="173" t="s">
        <v>38</v>
      </c>
      <c r="BX3" s="174"/>
      <c r="BY3" s="174"/>
      <c r="BZ3" s="174"/>
      <c r="CA3" s="174"/>
      <c r="CB3" s="174"/>
      <c r="CC3" s="174"/>
      <c r="CD3" s="174"/>
      <c r="CE3" s="175"/>
      <c r="CF3" s="176" t="s">
        <v>39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40</v>
      </c>
      <c r="CR3" s="152"/>
      <c r="CS3" s="153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50</v>
      </c>
      <c r="AE4" s="46" t="s">
        <v>51</v>
      </c>
      <c r="AF4" s="46" t="s">
        <v>52</v>
      </c>
      <c r="AG4" s="46" t="s">
        <v>17</v>
      </c>
      <c r="AH4" s="46" t="s">
        <v>53</v>
      </c>
      <c r="AI4" s="46" t="s">
        <v>54</v>
      </c>
      <c r="AJ4" s="46" t="s">
        <v>55</v>
      </c>
      <c r="AK4" s="46" t="s">
        <v>56</v>
      </c>
      <c r="AL4" s="46" t="s">
        <v>57</v>
      </c>
      <c r="AM4" s="47" t="s">
        <v>50</v>
      </c>
      <c r="AN4" s="47" t="s">
        <v>51</v>
      </c>
      <c r="AO4" s="47" t="s">
        <v>52</v>
      </c>
      <c r="AP4" s="47" t="s">
        <v>17</v>
      </c>
      <c r="AQ4" s="47" t="s">
        <v>53</v>
      </c>
      <c r="AR4" s="47" t="s">
        <v>54</v>
      </c>
      <c r="AS4" s="47" t="s">
        <v>55</v>
      </c>
      <c r="AT4" s="47" t="s">
        <v>56</v>
      </c>
      <c r="AU4" s="47" t="s">
        <v>57</v>
      </c>
      <c r="AV4" s="48" t="s">
        <v>50</v>
      </c>
      <c r="AW4" s="48" t="s">
        <v>51</v>
      </c>
      <c r="AX4" s="48" t="s">
        <v>52</v>
      </c>
      <c r="AY4" s="48" t="s">
        <v>17</v>
      </c>
      <c r="AZ4" s="48" t="s">
        <v>53</v>
      </c>
      <c r="BA4" s="48" t="s">
        <v>54</v>
      </c>
      <c r="BB4" s="48" t="s">
        <v>55</v>
      </c>
      <c r="BC4" s="48" t="s">
        <v>56</v>
      </c>
      <c r="BD4" s="48" t="s">
        <v>57</v>
      </c>
      <c r="BE4" s="49" t="s">
        <v>50</v>
      </c>
      <c r="BF4" s="49" t="s">
        <v>51</v>
      </c>
      <c r="BG4" s="49" t="s">
        <v>52</v>
      </c>
      <c r="BH4" s="49" t="s">
        <v>17</v>
      </c>
      <c r="BI4" s="49" t="s">
        <v>53</v>
      </c>
      <c r="BJ4" s="49" t="s">
        <v>54</v>
      </c>
      <c r="BK4" s="49" t="s">
        <v>55</v>
      </c>
      <c r="BL4" s="49" t="s">
        <v>56</v>
      </c>
      <c r="BM4" s="49" t="s">
        <v>57</v>
      </c>
      <c r="BN4" s="116" t="s">
        <v>50</v>
      </c>
      <c r="BO4" s="116" t="s">
        <v>51</v>
      </c>
      <c r="BP4" s="116" t="s">
        <v>52</v>
      </c>
      <c r="BQ4" s="116" t="s">
        <v>17</v>
      </c>
      <c r="BR4" s="116" t="s">
        <v>53</v>
      </c>
      <c r="BS4" s="116" t="s">
        <v>54</v>
      </c>
      <c r="BT4" s="116" t="s">
        <v>55</v>
      </c>
      <c r="BU4" s="116" t="s">
        <v>56</v>
      </c>
      <c r="BV4" s="116" t="s">
        <v>57</v>
      </c>
      <c r="BW4" s="50" t="s">
        <v>50</v>
      </c>
      <c r="BX4" s="50" t="s">
        <v>51</v>
      </c>
      <c r="BY4" s="50" t="s">
        <v>52</v>
      </c>
      <c r="BZ4" s="50" t="s">
        <v>17</v>
      </c>
      <c r="CA4" s="50" t="s">
        <v>53</v>
      </c>
      <c r="CB4" s="50" t="s">
        <v>54</v>
      </c>
      <c r="CC4" s="50" t="s">
        <v>55</v>
      </c>
      <c r="CD4" s="50" t="s">
        <v>56</v>
      </c>
      <c r="CE4" s="50" t="s">
        <v>57</v>
      </c>
      <c r="CF4" s="51" t="s">
        <v>50</v>
      </c>
      <c r="CG4" s="51" t="s">
        <v>51</v>
      </c>
      <c r="CH4" s="51" t="s">
        <v>52</v>
      </c>
      <c r="CI4" s="51" t="s">
        <v>17</v>
      </c>
      <c r="CJ4" s="51" t="s">
        <v>53</v>
      </c>
      <c r="CK4" s="51" t="s">
        <v>54</v>
      </c>
      <c r="CL4" s="51" t="s">
        <v>55</v>
      </c>
      <c r="CM4" s="51" t="s">
        <v>56</v>
      </c>
      <c r="CN4" s="51" t="s">
        <v>57</v>
      </c>
      <c r="CO4" s="157"/>
      <c r="CP4" s="160"/>
      <c r="CQ4" s="52" t="s">
        <v>58</v>
      </c>
      <c r="CR4" s="52" t="s">
        <v>59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</v>
      </c>
      <c r="B6" s="189" t="s">
        <v>60</v>
      </c>
      <c r="C6" s="189"/>
      <c r="D6" s="189" t="s">
        <v>61</v>
      </c>
      <c r="E6" s="189" t="s">
        <v>62</v>
      </c>
      <c r="F6" s="189" t="s">
        <v>63</v>
      </c>
      <c r="G6" s="88" t="s">
        <v>64</v>
      </c>
      <c r="H6" s="88" t="s">
        <v>65</v>
      </c>
      <c r="I6" s="88" t="s">
        <v>66</v>
      </c>
      <c r="J6" s="180">
        <v>144000</v>
      </c>
      <c r="K6" s="79">
        <v>7</v>
      </c>
      <c r="L6" s="79">
        <v>0</v>
      </c>
      <c r="M6" s="79">
        <v>45</v>
      </c>
      <c r="N6" s="89">
        <v>4</v>
      </c>
      <c r="O6" s="90">
        <v>0</v>
      </c>
      <c r="P6" s="91">
        <f>N6+O6</f>
        <v>4</v>
      </c>
      <c r="Q6" s="80">
        <f>IFERROR(P6/M6,"-")</f>
        <v>0.088888888888889</v>
      </c>
      <c r="R6" s="79">
        <v>0</v>
      </c>
      <c r="S6" s="79">
        <v>0</v>
      </c>
      <c r="T6" s="80">
        <f>IFERROR(R6/(P6),"-")</f>
        <v>0</v>
      </c>
      <c r="U6" s="186">
        <f>IFERROR(J6/SUM(N6:O7),"-")</f>
        <v>16000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SUM(X6:X7)-SUM(J6:J7)</f>
        <v>-144000</v>
      </c>
      <c r="AB6" s="83">
        <f>SUM(X6:X7)/SUM(J6:J7)</f>
        <v>0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2</v>
      </c>
      <c r="AN6" s="99">
        <f>IF(P6=0,"",IF(AM6=0,"",(AM6/P6)))</f>
        <v>0.5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1</v>
      </c>
      <c r="AW6" s="105">
        <f>IF(P6=0,"",IF(AV6=0,"",(AV6/P6)))</f>
        <v>0.25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/>
      <c r="BO6" s="118">
        <f>IF(P6=0,"",IF(BN6=0,"",(BN6/P6)))</f>
        <v>0</v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>
        <v>1</v>
      </c>
      <c r="BX6" s="125">
        <f>IF(P6=0,"",IF(BW6=0,"",(BW6/P6)))</f>
        <v>0.25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67</v>
      </c>
      <c r="C7" s="189"/>
      <c r="D7" s="189" t="s">
        <v>61</v>
      </c>
      <c r="E7" s="189" t="s">
        <v>62</v>
      </c>
      <c r="F7" s="189" t="s">
        <v>68</v>
      </c>
      <c r="G7" s="88"/>
      <c r="H7" s="88"/>
      <c r="I7" s="88"/>
      <c r="J7" s="180"/>
      <c r="K7" s="79">
        <v>48</v>
      </c>
      <c r="L7" s="79">
        <v>25</v>
      </c>
      <c r="M7" s="79">
        <v>21</v>
      </c>
      <c r="N7" s="89">
        <v>5</v>
      </c>
      <c r="O7" s="90">
        <v>0</v>
      </c>
      <c r="P7" s="91">
        <f>N7+O7</f>
        <v>5</v>
      </c>
      <c r="Q7" s="80">
        <f>IFERROR(P7/M7,"-")</f>
        <v>0.23809523809524</v>
      </c>
      <c r="R7" s="79">
        <v>0</v>
      </c>
      <c r="S7" s="79">
        <v>1</v>
      </c>
      <c r="T7" s="80">
        <f>IFERROR(R7/(P7),"-")</f>
        <v>0</v>
      </c>
      <c r="U7" s="186"/>
      <c r="V7" s="82">
        <v>0</v>
      </c>
      <c r="W7" s="80">
        <f>IF(P7=0,"-",V7/P7)</f>
        <v>0</v>
      </c>
      <c r="X7" s="185">
        <v>0</v>
      </c>
      <c r="Y7" s="186">
        <f>IFERROR(X7/P7,"-")</f>
        <v>0</v>
      </c>
      <c r="Z7" s="186" t="str">
        <f>IFERROR(X7/V7,"-")</f>
        <v>-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1</v>
      </c>
      <c r="BF7" s="111">
        <f>IF(P7=0,"",IF(BE7=0,"",(BE7/P7)))</f>
        <v>0.2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2</v>
      </c>
      <c r="BO7" s="118">
        <f>IF(P7=0,"",IF(BN7=0,"",(BN7/P7)))</f>
        <v>0.4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2</v>
      </c>
      <c r="BX7" s="125">
        <f>IF(P7=0,"",IF(BW7=0,"",(BW7/P7)))</f>
        <v>0.4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0.38194444444444</v>
      </c>
      <c r="B8" s="189" t="s">
        <v>69</v>
      </c>
      <c r="C8" s="189"/>
      <c r="D8" s="189" t="s">
        <v>70</v>
      </c>
      <c r="E8" s="189" t="s">
        <v>71</v>
      </c>
      <c r="F8" s="189" t="s">
        <v>63</v>
      </c>
      <c r="G8" s="88" t="s">
        <v>64</v>
      </c>
      <c r="H8" s="88" t="s">
        <v>65</v>
      </c>
      <c r="I8" s="190" t="s">
        <v>72</v>
      </c>
      <c r="J8" s="180">
        <v>144000</v>
      </c>
      <c r="K8" s="79">
        <v>37</v>
      </c>
      <c r="L8" s="79">
        <v>0</v>
      </c>
      <c r="M8" s="79">
        <v>90</v>
      </c>
      <c r="N8" s="89">
        <v>15</v>
      </c>
      <c r="O8" s="90">
        <v>0</v>
      </c>
      <c r="P8" s="91">
        <f>N8+O8</f>
        <v>15</v>
      </c>
      <c r="Q8" s="80">
        <f>IFERROR(P8/M8,"-")</f>
        <v>0.16666666666667</v>
      </c>
      <c r="R8" s="79">
        <v>1</v>
      </c>
      <c r="S8" s="79">
        <v>5</v>
      </c>
      <c r="T8" s="80">
        <f>IFERROR(R8/(P8),"-")</f>
        <v>0.066666666666667</v>
      </c>
      <c r="U8" s="186">
        <f>IFERROR(J8/SUM(N8:O9),"-")</f>
        <v>7200</v>
      </c>
      <c r="V8" s="82">
        <v>2</v>
      </c>
      <c r="W8" s="80">
        <f>IF(P8=0,"-",V8/P8)</f>
        <v>0.13333333333333</v>
      </c>
      <c r="X8" s="185">
        <v>25000</v>
      </c>
      <c r="Y8" s="186">
        <f>IFERROR(X8/P8,"-")</f>
        <v>1666.6666666667</v>
      </c>
      <c r="Z8" s="186">
        <f>IFERROR(X8/V8,"-")</f>
        <v>12500</v>
      </c>
      <c r="AA8" s="180">
        <f>SUM(X8:X9)-SUM(J8:J9)</f>
        <v>-89000</v>
      </c>
      <c r="AB8" s="83">
        <f>SUM(X8:X9)/SUM(J8:J9)</f>
        <v>0.38194444444444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1</v>
      </c>
      <c r="AN8" s="99">
        <f>IF(P8=0,"",IF(AM8=0,"",(AM8/P8)))</f>
        <v>0.066666666666667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0.066666666666667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7</v>
      </c>
      <c r="BO8" s="118">
        <f>IF(P8=0,"",IF(BN8=0,"",(BN8/P8)))</f>
        <v>0.46666666666667</v>
      </c>
      <c r="BP8" s="119">
        <v>1</v>
      </c>
      <c r="BQ8" s="120">
        <f>IFERROR(BP8/BN8,"-")</f>
        <v>0.14285714285714</v>
      </c>
      <c r="BR8" s="121">
        <v>15000</v>
      </c>
      <c r="BS8" s="122">
        <f>IFERROR(BR8/BN8,"-")</f>
        <v>2142.8571428571</v>
      </c>
      <c r="BT8" s="123"/>
      <c r="BU8" s="123"/>
      <c r="BV8" s="123">
        <v>1</v>
      </c>
      <c r="BW8" s="124">
        <v>6</v>
      </c>
      <c r="BX8" s="125">
        <f>IF(P8=0,"",IF(BW8=0,"",(BW8/P8)))</f>
        <v>0.4</v>
      </c>
      <c r="BY8" s="126">
        <v>1</v>
      </c>
      <c r="BZ8" s="127">
        <f>IFERROR(BY8/BW8,"-")</f>
        <v>0.16666666666667</v>
      </c>
      <c r="CA8" s="128">
        <v>10000</v>
      </c>
      <c r="CB8" s="129">
        <f>IFERROR(CA8/BW8,"-")</f>
        <v>1666.6666666667</v>
      </c>
      <c r="CC8" s="130"/>
      <c r="CD8" s="130">
        <v>1</v>
      </c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2</v>
      </c>
      <c r="CP8" s="139">
        <v>25000</v>
      </c>
      <c r="CQ8" s="139">
        <v>15000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73</v>
      </c>
      <c r="C9" s="189"/>
      <c r="D9" s="189" t="s">
        <v>70</v>
      </c>
      <c r="E9" s="189" t="s">
        <v>71</v>
      </c>
      <c r="F9" s="189" t="s">
        <v>68</v>
      </c>
      <c r="G9" s="88"/>
      <c r="H9" s="88"/>
      <c r="I9" s="88"/>
      <c r="J9" s="180"/>
      <c r="K9" s="79">
        <v>23</v>
      </c>
      <c r="L9" s="79">
        <v>19</v>
      </c>
      <c r="M9" s="79">
        <v>7</v>
      </c>
      <c r="N9" s="89">
        <v>5</v>
      </c>
      <c r="O9" s="90">
        <v>0</v>
      </c>
      <c r="P9" s="91">
        <f>N9+O9</f>
        <v>5</v>
      </c>
      <c r="Q9" s="80">
        <f>IFERROR(P9/M9,"-")</f>
        <v>0.71428571428571</v>
      </c>
      <c r="R9" s="79">
        <v>2</v>
      </c>
      <c r="S9" s="79">
        <v>0</v>
      </c>
      <c r="T9" s="80">
        <f>IFERROR(R9/(P9),"-")</f>
        <v>0.4</v>
      </c>
      <c r="U9" s="186"/>
      <c r="V9" s="82">
        <v>1</v>
      </c>
      <c r="W9" s="80">
        <f>IF(P9=0,"-",V9/P9)</f>
        <v>0.2</v>
      </c>
      <c r="X9" s="185">
        <v>30000</v>
      </c>
      <c r="Y9" s="186">
        <f>IFERROR(X9/P9,"-")</f>
        <v>6000</v>
      </c>
      <c r="Z9" s="186">
        <f>IFERROR(X9/V9,"-")</f>
        <v>30000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2</v>
      </c>
      <c r="BO9" s="118">
        <f>IF(P9=0,"",IF(BN9=0,"",(BN9/P9)))</f>
        <v>0.4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1</v>
      </c>
      <c r="BX9" s="125">
        <f>IF(P9=0,"",IF(BW9=0,"",(BW9/P9)))</f>
        <v>0.2</v>
      </c>
      <c r="BY9" s="126">
        <v>1</v>
      </c>
      <c r="BZ9" s="127">
        <f>IFERROR(BY9/BW9,"-")</f>
        <v>1</v>
      </c>
      <c r="CA9" s="128">
        <v>30000</v>
      </c>
      <c r="CB9" s="129">
        <f>IFERROR(CA9/BW9,"-")</f>
        <v>30000</v>
      </c>
      <c r="CC9" s="130"/>
      <c r="CD9" s="130"/>
      <c r="CE9" s="130">
        <v>1</v>
      </c>
      <c r="CF9" s="131">
        <v>2</v>
      </c>
      <c r="CG9" s="132">
        <f>IF(P9=0,"",IF(CF9=0,"",(CF9/P9)))</f>
        <v>0.4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1</v>
      </c>
      <c r="CP9" s="139">
        <v>30000</v>
      </c>
      <c r="CQ9" s="139">
        <v>30000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0.65555555555556</v>
      </c>
      <c r="B10" s="189" t="s">
        <v>74</v>
      </c>
      <c r="C10" s="189"/>
      <c r="D10" s="189" t="s">
        <v>61</v>
      </c>
      <c r="E10" s="189" t="s">
        <v>62</v>
      </c>
      <c r="F10" s="189" t="s">
        <v>63</v>
      </c>
      <c r="G10" s="88" t="s">
        <v>75</v>
      </c>
      <c r="H10" s="88" t="s">
        <v>65</v>
      </c>
      <c r="I10" s="191" t="s">
        <v>76</v>
      </c>
      <c r="J10" s="180">
        <v>180000</v>
      </c>
      <c r="K10" s="79">
        <v>18</v>
      </c>
      <c r="L10" s="79">
        <v>0</v>
      </c>
      <c r="M10" s="79">
        <v>76</v>
      </c>
      <c r="N10" s="89">
        <v>7</v>
      </c>
      <c r="O10" s="90">
        <v>0</v>
      </c>
      <c r="P10" s="91">
        <f>N10+O10</f>
        <v>7</v>
      </c>
      <c r="Q10" s="80">
        <f>IFERROR(P10/M10,"-")</f>
        <v>0.092105263157895</v>
      </c>
      <c r="R10" s="79">
        <v>1</v>
      </c>
      <c r="S10" s="79">
        <v>5</v>
      </c>
      <c r="T10" s="80">
        <f>IFERROR(R10/(P10),"-")</f>
        <v>0.14285714285714</v>
      </c>
      <c r="U10" s="186">
        <f>IFERROR(J10/SUM(N10:O11),"-")</f>
        <v>15000</v>
      </c>
      <c r="V10" s="82">
        <v>1</v>
      </c>
      <c r="W10" s="80">
        <f>IF(P10=0,"-",V10/P10)</f>
        <v>0.14285714285714</v>
      </c>
      <c r="X10" s="185">
        <v>3000</v>
      </c>
      <c r="Y10" s="186">
        <f>IFERROR(X10/P10,"-")</f>
        <v>428.57142857143</v>
      </c>
      <c r="Z10" s="186">
        <f>IFERROR(X10/V10,"-")</f>
        <v>3000</v>
      </c>
      <c r="AA10" s="180">
        <f>SUM(X10:X11)-SUM(J10:J11)</f>
        <v>-62000</v>
      </c>
      <c r="AB10" s="83">
        <f>SUM(X10:X11)/SUM(J10:J11)</f>
        <v>0.65555555555556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1</v>
      </c>
      <c r="BF10" s="111">
        <f>IF(P10=0,"",IF(BE10=0,"",(BE10/P10)))</f>
        <v>0.14285714285714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4</v>
      </c>
      <c r="BO10" s="118">
        <f>IF(P10=0,"",IF(BN10=0,"",(BN10/P10)))</f>
        <v>0.57142857142857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2</v>
      </c>
      <c r="BX10" s="125">
        <f>IF(P10=0,"",IF(BW10=0,"",(BW10/P10)))</f>
        <v>0.28571428571429</v>
      </c>
      <c r="BY10" s="126">
        <v>1</v>
      </c>
      <c r="BZ10" s="127">
        <f>IFERROR(BY10/BW10,"-")</f>
        <v>0.5</v>
      </c>
      <c r="CA10" s="128">
        <v>3000</v>
      </c>
      <c r="CB10" s="129">
        <f>IFERROR(CA10/BW10,"-")</f>
        <v>1500</v>
      </c>
      <c r="CC10" s="130">
        <v>1</v>
      </c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1</v>
      </c>
      <c r="CP10" s="139">
        <v>3000</v>
      </c>
      <c r="CQ10" s="139">
        <v>3000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77</v>
      </c>
      <c r="C11" s="189"/>
      <c r="D11" s="189" t="s">
        <v>61</v>
      </c>
      <c r="E11" s="189" t="s">
        <v>62</v>
      </c>
      <c r="F11" s="189" t="s">
        <v>68</v>
      </c>
      <c r="G11" s="88"/>
      <c r="H11" s="88"/>
      <c r="I11" s="88"/>
      <c r="J11" s="180"/>
      <c r="K11" s="79">
        <v>48</v>
      </c>
      <c r="L11" s="79">
        <v>27</v>
      </c>
      <c r="M11" s="79">
        <v>13</v>
      </c>
      <c r="N11" s="89">
        <v>5</v>
      </c>
      <c r="O11" s="90">
        <v>0</v>
      </c>
      <c r="P11" s="91">
        <f>N11+O11</f>
        <v>5</v>
      </c>
      <c r="Q11" s="80">
        <f>IFERROR(P11/M11,"-")</f>
        <v>0.38461538461538</v>
      </c>
      <c r="R11" s="79">
        <v>0</v>
      </c>
      <c r="S11" s="79">
        <v>1</v>
      </c>
      <c r="T11" s="80">
        <f>IFERROR(R11/(P11),"-")</f>
        <v>0</v>
      </c>
      <c r="U11" s="186"/>
      <c r="V11" s="82">
        <v>1</v>
      </c>
      <c r="W11" s="80">
        <f>IF(P11=0,"-",V11/P11)</f>
        <v>0.2</v>
      </c>
      <c r="X11" s="185">
        <v>115000</v>
      </c>
      <c r="Y11" s="186">
        <f>IFERROR(X11/P11,"-")</f>
        <v>23000</v>
      </c>
      <c r="Z11" s="186">
        <f>IFERROR(X11/V11,"-")</f>
        <v>115000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1</v>
      </c>
      <c r="BF11" s="111">
        <f>IF(P11=0,"",IF(BE11=0,"",(BE11/P11)))</f>
        <v>0.2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1</v>
      </c>
      <c r="BO11" s="118">
        <f>IF(P11=0,"",IF(BN11=0,"",(BN11/P11)))</f>
        <v>0.2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1</v>
      </c>
      <c r="BX11" s="125">
        <f>IF(P11=0,"",IF(BW11=0,"",(BW11/P11)))</f>
        <v>0.2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>
        <v>2</v>
      </c>
      <c r="CG11" s="132">
        <f>IF(P11=0,"",IF(CF11=0,"",(CF11/P11)))</f>
        <v>0.4</v>
      </c>
      <c r="CH11" s="133">
        <v>1</v>
      </c>
      <c r="CI11" s="134">
        <f>IFERROR(CH11/CF11,"-")</f>
        <v>0.5</v>
      </c>
      <c r="CJ11" s="135">
        <v>115000</v>
      </c>
      <c r="CK11" s="136">
        <f>IFERROR(CJ11/CF11,"-")</f>
        <v>57500</v>
      </c>
      <c r="CL11" s="137"/>
      <c r="CM11" s="137"/>
      <c r="CN11" s="137">
        <v>1</v>
      </c>
      <c r="CO11" s="138">
        <v>1</v>
      </c>
      <c r="CP11" s="139">
        <v>115000</v>
      </c>
      <c r="CQ11" s="139">
        <v>115000</v>
      </c>
      <c r="CR11" s="139"/>
      <c r="CS11" s="140" t="str">
        <f>IF(AND(CQ11=0,CR11=0),"",IF(AND(CQ11&lt;=100000,CR11&lt;=100000),"",IF(CQ11/CP11&gt;0.7,"男高",IF(CR11/CP11&gt;0.7,"女高",""))))</f>
        <v>男高</v>
      </c>
    </row>
    <row r="12" spans="1:98">
      <c r="A12" s="78">
        <f>AB12</f>
        <v>0.064102564102564</v>
      </c>
      <c r="B12" s="189" t="s">
        <v>78</v>
      </c>
      <c r="C12" s="189"/>
      <c r="D12" s="189" t="s">
        <v>79</v>
      </c>
      <c r="E12" s="189" t="s">
        <v>80</v>
      </c>
      <c r="F12" s="189" t="s">
        <v>63</v>
      </c>
      <c r="G12" s="88" t="s">
        <v>81</v>
      </c>
      <c r="H12" s="88" t="s">
        <v>65</v>
      </c>
      <c r="I12" s="191" t="s">
        <v>82</v>
      </c>
      <c r="J12" s="180">
        <v>156000</v>
      </c>
      <c r="K12" s="79">
        <v>7</v>
      </c>
      <c r="L12" s="79">
        <v>0</v>
      </c>
      <c r="M12" s="79">
        <v>50</v>
      </c>
      <c r="N12" s="89">
        <v>6</v>
      </c>
      <c r="O12" s="90">
        <v>0</v>
      </c>
      <c r="P12" s="91">
        <f>N12+O12</f>
        <v>6</v>
      </c>
      <c r="Q12" s="80">
        <f>IFERROR(P12/M12,"-")</f>
        <v>0.12</v>
      </c>
      <c r="R12" s="79">
        <v>0</v>
      </c>
      <c r="S12" s="79">
        <v>1</v>
      </c>
      <c r="T12" s="80">
        <f>IFERROR(R12/(P12),"-")</f>
        <v>0</v>
      </c>
      <c r="U12" s="186">
        <f>IFERROR(J12/SUM(N12:O13),"-")</f>
        <v>14181.818181818</v>
      </c>
      <c r="V12" s="82">
        <v>0</v>
      </c>
      <c r="W12" s="80">
        <f>IF(P12=0,"-",V12/P12)</f>
        <v>0</v>
      </c>
      <c r="X12" s="185">
        <v>0</v>
      </c>
      <c r="Y12" s="186">
        <f>IFERROR(X12/P12,"-")</f>
        <v>0</v>
      </c>
      <c r="Z12" s="186" t="str">
        <f>IFERROR(X12/V12,"-")</f>
        <v>-</v>
      </c>
      <c r="AA12" s="180">
        <f>SUM(X12:X13)-SUM(J12:J13)</f>
        <v>-146000</v>
      </c>
      <c r="AB12" s="83">
        <f>SUM(X12:X13)/SUM(J12:J13)</f>
        <v>0.064102564102564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>
        <v>1</v>
      </c>
      <c r="AN12" s="99">
        <f>IF(P12=0,"",IF(AM12=0,"",(AM12/P12)))</f>
        <v>0.16666666666667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0.16666666666667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2</v>
      </c>
      <c r="BO12" s="118">
        <f>IF(P12=0,"",IF(BN12=0,"",(BN12/P12)))</f>
        <v>0.33333333333333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>
        <v>1</v>
      </c>
      <c r="BX12" s="125">
        <f>IF(P12=0,"",IF(BW12=0,"",(BW12/P12)))</f>
        <v>0.16666666666667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>
        <v>1</v>
      </c>
      <c r="CG12" s="132">
        <f>IF(P12=0,"",IF(CF12=0,"",(CF12/P12)))</f>
        <v>0.16666666666667</v>
      </c>
      <c r="CH12" s="133"/>
      <c r="CI12" s="134">
        <f>IFERROR(CH12/CF12,"-")</f>
        <v>0</v>
      </c>
      <c r="CJ12" s="135"/>
      <c r="CK12" s="136">
        <f>IFERROR(CJ12/CF12,"-")</f>
        <v>0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83</v>
      </c>
      <c r="C13" s="189"/>
      <c r="D13" s="189" t="s">
        <v>79</v>
      </c>
      <c r="E13" s="189" t="s">
        <v>80</v>
      </c>
      <c r="F13" s="189" t="s">
        <v>68</v>
      </c>
      <c r="G13" s="88"/>
      <c r="H13" s="88"/>
      <c r="I13" s="88"/>
      <c r="J13" s="180"/>
      <c r="K13" s="79">
        <v>42</v>
      </c>
      <c r="L13" s="79">
        <v>19</v>
      </c>
      <c r="M13" s="79">
        <v>28</v>
      </c>
      <c r="N13" s="89">
        <v>5</v>
      </c>
      <c r="O13" s="90">
        <v>0</v>
      </c>
      <c r="P13" s="91">
        <f>N13+O13</f>
        <v>5</v>
      </c>
      <c r="Q13" s="80">
        <f>IFERROR(P13/M13,"-")</f>
        <v>0.17857142857143</v>
      </c>
      <c r="R13" s="79">
        <v>1</v>
      </c>
      <c r="S13" s="79">
        <v>1</v>
      </c>
      <c r="T13" s="80">
        <f>IFERROR(R13/(P13),"-")</f>
        <v>0.2</v>
      </c>
      <c r="U13" s="186"/>
      <c r="V13" s="82">
        <v>1</v>
      </c>
      <c r="W13" s="80">
        <f>IF(P13=0,"-",V13/P13)</f>
        <v>0.2</v>
      </c>
      <c r="X13" s="185">
        <v>10000</v>
      </c>
      <c r="Y13" s="186">
        <f>IFERROR(X13/P13,"-")</f>
        <v>2000</v>
      </c>
      <c r="Z13" s="186">
        <f>IFERROR(X13/V13,"-")</f>
        <v>10000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2</v>
      </c>
      <c r="BO13" s="118">
        <f>IF(P13=0,"",IF(BN13=0,"",(BN13/P13)))</f>
        <v>0.4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3</v>
      </c>
      <c r="BX13" s="125">
        <f>IF(P13=0,"",IF(BW13=0,"",(BW13/P13)))</f>
        <v>0.6</v>
      </c>
      <c r="BY13" s="126">
        <v>1</v>
      </c>
      <c r="BZ13" s="127">
        <f>IFERROR(BY13/BW13,"-")</f>
        <v>0.33333333333333</v>
      </c>
      <c r="CA13" s="128">
        <v>10000</v>
      </c>
      <c r="CB13" s="129">
        <f>IFERROR(CA13/BW13,"-")</f>
        <v>3333.3333333333</v>
      </c>
      <c r="CC13" s="130">
        <v>1</v>
      </c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1</v>
      </c>
      <c r="CP13" s="139">
        <v>10000</v>
      </c>
      <c r="CQ13" s="139">
        <v>10000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</v>
      </c>
      <c r="B14" s="189" t="s">
        <v>84</v>
      </c>
      <c r="C14" s="189"/>
      <c r="D14" s="189" t="s">
        <v>61</v>
      </c>
      <c r="E14" s="189" t="s">
        <v>85</v>
      </c>
      <c r="F14" s="189" t="s">
        <v>63</v>
      </c>
      <c r="G14" s="88" t="s">
        <v>86</v>
      </c>
      <c r="H14" s="88" t="s">
        <v>87</v>
      </c>
      <c r="I14" s="191" t="s">
        <v>76</v>
      </c>
      <c r="J14" s="180">
        <v>144000</v>
      </c>
      <c r="K14" s="79">
        <v>13</v>
      </c>
      <c r="L14" s="79">
        <v>0</v>
      </c>
      <c r="M14" s="79">
        <v>54</v>
      </c>
      <c r="N14" s="89">
        <v>7</v>
      </c>
      <c r="O14" s="90">
        <v>0</v>
      </c>
      <c r="P14" s="91">
        <f>N14+O14</f>
        <v>7</v>
      </c>
      <c r="Q14" s="80">
        <f>IFERROR(P14/M14,"-")</f>
        <v>0.12962962962963</v>
      </c>
      <c r="R14" s="79">
        <v>1</v>
      </c>
      <c r="S14" s="79">
        <v>2</v>
      </c>
      <c r="T14" s="80">
        <f>IFERROR(R14/(P14),"-")</f>
        <v>0.14285714285714</v>
      </c>
      <c r="U14" s="186">
        <f>IFERROR(J14/SUM(N14:O15),"-")</f>
        <v>11076.923076923</v>
      </c>
      <c r="V14" s="82">
        <v>0</v>
      </c>
      <c r="W14" s="80">
        <f>IF(P14=0,"-",V14/P14)</f>
        <v>0</v>
      </c>
      <c r="X14" s="185">
        <v>0</v>
      </c>
      <c r="Y14" s="186">
        <f>IFERROR(X14/P14,"-")</f>
        <v>0</v>
      </c>
      <c r="Z14" s="186" t="str">
        <f>IFERROR(X14/V14,"-")</f>
        <v>-</v>
      </c>
      <c r="AA14" s="180">
        <f>SUM(X14:X15)-SUM(J14:J15)</f>
        <v>-144000</v>
      </c>
      <c r="AB14" s="83">
        <f>SUM(X14:X15)/SUM(J14:J15)</f>
        <v>0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2</v>
      </c>
      <c r="BF14" s="111">
        <f>IF(P14=0,"",IF(BE14=0,"",(BE14/P14)))</f>
        <v>0.28571428571429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4</v>
      </c>
      <c r="BO14" s="118">
        <f>IF(P14=0,"",IF(BN14=0,"",(BN14/P14)))</f>
        <v>0.57142857142857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1</v>
      </c>
      <c r="BX14" s="125">
        <f>IF(P14=0,"",IF(BW14=0,"",(BW14/P14)))</f>
        <v>0.14285714285714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88</v>
      </c>
      <c r="C15" s="189"/>
      <c r="D15" s="189" t="s">
        <v>61</v>
      </c>
      <c r="E15" s="189" t="s">
        <v>85</v>
      </c>
      <c r="F15" s="189" t="s">
        <v>68</v>
      </c>
      <c r="G15" s="88"/>
      <c r="H15" s="88"/>
      <c r="I15" s="88"/>
      <c r="J15" s="180"/>
      <c r="K15" s="79">
        <v>28</v>
      </c>
      <c r="L15" s="79">
        <v>20</v>
      </c>
      <c r="M15" s="79">
        <v>10</v>
      </c>
      <c r="N15" s="89">
        <v>6</v>
      </c>
      <c r="O15" s="90">
        <v>0</v>
      </c>
      <c r="P15" s="91">
        <f>N15+O15</f>
        <v>6</v>
      </c>
      <c r="Q15" s="80">
        <f>IFERROR(P15/M15,"-")</f>
        <v>0.6</v>
      </c>
      <c r="R15" s="79">
        <v>0</v>
      </c>
      <c r="S15" s="79">
        <v>0</v>
      </c>
      <c r="T15" s="80">
        <f>IFERROR(R15/(P15),"-")</f>
        <v>0</v>
      </c>
      <c r="U15" s="186"/>
      <c r="V15" s="82">
        <v>0</v>
      </c>
      <c r="W15" s="80">
        <f>IF(P15=0,"-",V15/P15)</f>
        <v>0</v>
      </c>
      <c r="X15" s="185">
        <v>0</v>
      </c>
      <c r="Y15" s="186">
        <f>IFERROR(X15/P15,"-")</f>
        <v>0</v>
      </c>
      <c r="Z15" s="186" t="str">
        <f>IFERROR(X15/V15,"-")</f>
        <v>-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>
        <v>1</v>
      </c>
      <c r="AW15" s="105">
        <f>IF(P15=0,"",IF(AV15=0,"",(AV15/P15)))</f>
        <v>0.16666666666667</v>
      </c>
      <c r="AX15" s="104"/>
      <c r="AY15" s="106">
        <f>IFERROR(AX15/AV15,"-")</f>
        <v>0</v>
      </c>
      <c r="AZ15" s="107"/>
      <c r="BA15" s="108">
        <f>IFERROR(AZ15/AV15,"-")</f>
        <v>0</v>
      </c>
      <c r="BB15" s="109"/>
      <c r="BC15" s="109"/>
      <c r="BD15" s="109"/>
      <c r="BE15" s="110">
        <v>1</v>
      </c>
      <c r="BF15" s="111">
        <f>IF(P15=0,"",IF(BE15=0,"",(BE15/P15)))</f>
        <v>0.16666666666667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1</v>
      </c>
      <c r="BO15" s="118">
        <f>IF(P15=0,"",IF(BN15=0,"",(BN15/P15)))</f>
        <v>0.16666666666667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2</v>
      </c>
      <c r="BX15" s="125">
        <f>IF(P15=0,"",IF(BW15=0,"",(BW15/P15)))</f>
        <v>0.33333333333333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>
        <v>1</v>
      </c>
      <c r="CG15" s="132">
        <f>IF(P15=0,"",IF(CF15=0,"",(CF15/P15)))</f>
        <v>0.16666666666667</v>
      </c>
      <c r="CH15" s="133"/>
      <c r="CI15" s="134">
        <f>IFERROR(CH15/CF15,"-")</f>
        <v>0</v>
      </c>
      <c r="CJ15" s="135"/>
      <c r="CK15" s="136">
        <f>IFERROR(CJ15/CF15,"-")</f>
        <v>0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0</v>
      </c>
      <c r="B16" s="189" t="s">
        <v>89</v>
      </c>
      <c r="C16" s="189"/>
      <c r="D16" s="189" t="s">
        <v>70</v>
      </c>
      <c r="E16" s="189" t="s">
        <v>71</v>
      </c>
      <c r="F16" s="189" t="s">
        <v>63</v>
      </c>
      <c r="G16" s="88" t="s">
        <v>90</v>
      </c>
      <c r="H16" s="88" t="s">
        <v>91</v>
      </c>
      <c r="I16" s="190" t="s">
        <v>92</v>
      </c>
      <c r="J16" s="180">
        <v>180000</v>
      </c>
      <c r="K16" s="79">
        <v>25</v>
      </c>
      <c r="L16" s="79">
        <v>0</v>
      </c>
      <c r="M16" s="79">
        <v>67</v>
      </c>
      <c r="N16" s="89">
        <v>9</v>
      </c>
      <c r="O16" s="90">
        <v>0</v>
      </c>
      <c r="P16" s="91">
        <f>N16+O16</f>
        <v>9</v>
      </c>
      <c r="Q16" s="80">
        <f>IFERROR(P16/M16,"-")</f>
        <v>0.13432835820896</v>
      </c>
      <c r="R16" s="79">
        <v>0</v>
      </c>
      <c r="S16" s="79">
        <v>1</v>
      </c>
      <c r="T16" s="80">
        <f>IFERROR(R16/(P16),"-")</f>
        <v>0</v>
      </c>
      <c r="U16" s="186">
        <f>IFERROR(J16/SUM(N16:O17),"-")</f>
        <v>10000</v>
      </c>
      <c r="V16" s="82">
        <v>0</v>
      </c>
      <c r="W16" s="80">
        <f>IF(P16=0,"-",V16/P16)</f>
        <v>0</v>
      </c>
      <c r="X16" s="185">
        <v>0</v>
      </c>
      <c r="Y16" s="186">
        <f>IFERROR(X16/P16,"-")</f>
        <v>0</v>
      </c>
      <c r="Z16" s="186" t="str">
        <f>IFERROR(X16/V16,"-")</f>
        <v>-</v>
      </c>
      <c r="AA16" s="180">
        <f>SUM(X16:X17)-SUM(J16:J17)</f>
        <v>-180000</v>
      </c>
      <c r="AB16" s="83">
        <f>SUM(X16:X17)/SUM(J16:J17)</f>
        <v>0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3</v>
      </c>
      <c r="BF16" s="111">
        <f>IF(P16=0,"",IF(BE16=0,"",(BE16/P16)))</f>
        <v>0.33333333333333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3</v>
      </c>
      <c r="BO16" s="118">
        <f>IF(P16=0,"",IF(BN16=0,"",(BN16/P16)))</f>
        <v>0.33333333333333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3</v>
      </c>
      <c r="BX16" s="125">
        <f>IF(P16=0,"",IF(BW16=0,"",(BW16/P16)))</f>
        <v>0.33333333333333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93</v>
      </c>
      <c r="C17" s="189"/>
      <c r="D17" s="189" t="s">
        <v>70</v>
      </c>
      <c r="E17" s="189" t="s">
        <v>71</v>
      </c>
      <c r="F17" s="189" t="s">
        <v>68</v>
      </c>
      <c r="G17" s="88"/>
      <c r="H17" s="88"/>
      <c r="I17" s="88"/>
      <c r="J17" s="180"/>
      <c r="K17" s="79">
        <v>44</v>
      </c>
      <c r="L17" s="79">
        <v>31</v>
      </c>
      <c r="M17" s="79">
        <v>23</v>
      </c>
      <c r="N17" s="89">
        <v>9</v>
      </c>
      <c r="O17" s="90">
        <v>0</v>
      </c>
      <c r="P17" s="91">
        <f>N17+O17</f>
        <v>9</v>
      </c>
      <c r="Q17" s="80">
        <f>IFERROR(P17/M17,"-")</f>
        <v>0.39130434782609</v>
      </c>
      <c r="R17" s="79">
        <v>0</v>
      </c>
      <c r="S17" s="79">
        <v>2</v>
      </c>
      <c r="T17" s="80">
        <f>IFERROR(R17/(P17),"-")</f>
        <v>0</v>
      </c>
      <c r="U17" s="186"/>
      <c r="V17" s="82">
        <v>0</v>
      </c>
      <c r="W17" s="80">
        <f>IF(P17=0,"-",V17/P17)</f>
        <v>0</v>
      </c>
      <c r="X17" s="185">
        <v>0</v>
      </c>
      <c r="Y17" s="186">
        <f>IFERROR(X17/P17,"-")</f>
        <v>0</v>
      </c>
      <c r="Z17" s="186" t="str">
        <f>IFERROR(X17/V17,"-")</f>
        <v>-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1</v>
      </c>
      <c r="BF17" s="111">
        <f>IF(P17=0,"",IF(BE17=0,"",(BE17/P17)))</f>
        <v>0.11111111111111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5</v>
      </c>
      <c r="BO17" s="118">
        <f>IF(P17=0,"",IF(BN17=0,"",(BN17/P17)))</f>
        <v>0.55555555555556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>
        <v>3</v>
      </c>
      <c r="BX17" s="125">
        <f>IF(P17=0,"",IF(BW17=0,"",(BW17/P17)))</f>
        <v>0.33333333333333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>
        <f>AB18</f>
        <v>8.6533333333333</v>
      </c>
      <c r="B18" s="189" t="s">
        <v>94</v>
      </c>
      <c r="C18" s="189"/>
      <c r="D18" s="189" t="s">
        <v>95</v>
      </c>
      <c r="E18" s="189" t="s">
        <v>96</v>
      </c>
      <c r="F18" s="189" t="s">
        <v>63</v>
      </c>
      <c r="G18" s="88" t="s">
        <v>86</v>
      </c>
      <c r="H18" s="88" t="s">
        <v>97</v>
      </c>
      <c r="I18" s="190" t="s">
        <v>92</v>
      </c>
      <c r="J18" s="180">
        <v>150000</v>
      </c>
      <c r="K18" s="79">
        <v>2</v>
      </c>
      <c r="L18" s="79">
        <v>0</v>
      </c>
      <c r="M18" s="79">
        <v>10</v>
      </c>
      <c r="N18" s="89">
        <v>0</v>
      </c>
      <c r="O18" s="90">
        <v>0</v>
      </c>
      <c r="P18" s="91">
        <f>N18+O18</f>
        <v>0</v>
      </c>
      <c r="Q18" s="80">
        <f>IFERROR(P18/M18,"-")</f>
        <v>0</v>
      </c>
      <c r="R18" s="79">
        <v>0</v>
      </c>
      <c r="S18" s="79">
        <v>0</v>
      </c>
      <c r="T18" s="80" t="str">
        <f>IFERROR(R18/(P18),"-")</f>
        <v>-</v>
      </c>
      <c r="U18" s="186">
        <f>IFERROR(J18/SUM(N18:O23),"-")</f>
        <v>7142.8571428571</v>
      </c>
      <c r="V18" s="82">
        <v>0</v>
      </c>
      <c r="W18" s="80" t="str">
        <f>IF(P18=0,"-",V18/P18)</f>
        <v>-</v>
      </c>
      <c r="X18" s="185">
        <v>0</v>
      </c>
      <c r="Y18" s="186" t="str">
        <f>IFERROR(X18/P18,"-")</f>
        <v>-</v>
      </c>
      <c r="Z18" s="186" t="str">
        <f>IFERROR(X18/V18,"-")</f>
        <v>-</v>
      </c>
      <c r="AA18" s="180">
        <f>SUM(X18:X23)-SUM(J18:J23)</f>
        <v>1148000</v>
      </c>
      <c r="AB18" s="83">
        <f>SUM(X18:X23)/SUM(J18:J23)</f>
        <v>8.6533333333333</v>
      </c>
      <c r="AC18" s="77"/>
      <c r="AD18" s="92"/>
      <c r="AE18" s="93" t="str">
        <f>IF(P18=0,"",IF(AD18=0,"",(AD18/P18)))</f>
        <v/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 t="str">
        <f>IF(P18=0,"",IF(AM18=0,"",(AM18/P18)))</f>
        <v/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 t="str">
        <f>IF(P18=0,"",IF(AV18=0,"",(AV18/P18)))</f>
        <v/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 t="str">
        <f>IF(P18=0,"",IF(BE18=0,"",(BE18/P18)))</f>
        <v/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/>
      <c r="BO18" s="118" t="str">
        <f>IF(P18=0,"",IF(BN18=0,"",(BN18/P18)))</f>
        <v/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/>
      <c r="BX18" s="125" t="str">
        <f>IF(P18=0,"",IF(BW18=0,"",(BW18/P18)))</f>
        <v/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 t="str">
        <f>IF(P18=0,"",IF(CF18=0,"",(CF18/P18)))</f>
        <v/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98</v>
      </c>
      <c r="C19" s="189"/>
      <c r="D19" s="189" t="s">
        <v>99</v>
      </c>
      <c r="E19" s="189" t="s">
        <v>100</v>
      </c>
      <c r="F19" s="189" t="s">
        <v>63</v>
      </c>
      <c r="G19" s="88" t="s">
        <v>86</v>
      </c>
      <c r="H19" s="88" t="s">
        <v>97</v>
      </c>
      <c r="I19" s="191" t="s">
        <v>82</v>
      </c>
      <c r="J19" s="180"/>
      <c r="K19" s="79">
        <v>5</v>
      </c>
      <c r="L19" s="79">
        <v>0</v>
      </c>
      <c r="M19" s="79">
        <v>31</v>
      </c>
      <c r="N19" s="89">
        <v>3</v>
      </c>
      <c r="O19" s="90">
        <v>0</v>
      </c>
      <c r="P19" s="91">
        <f>N19+O19</f>
        <v>3</v>
      </c>
      <c r="Q19" s="80">
        <f>IFERROR(P19/M19,"-")</f>
        <v>0.096774193548387</v>
      </c>
      <c r="R19" s="79">
        <v>0</v>
      </c>
      <c r="S19" s="79">
        <v>1</v>
      </c>
      <c r="T19" s="80">
        <f>IFERROR(R19/(P19),"-")</f>
        <v>0</v>
      </c>
      <c r="U19" s="186"/>
      <c r="V19" s="82">
        <v>0</v>
      </c>
      <c r="W19" s="80">
        <f>IF(P19=0,"-",V19/P19)</f>
        <v>0</v>
      </c>
      <c r="X19" s="185">
        <v>0</v>
      </c>
      <c r="Y19" s="186">
        <f>IFERROR(X19/P19,"-")</f>
        <v>0</v>
      </c>
      <c r="Z19" s="186" t="str">
        <f>IFERROR(X19/V19,"-")</f>
        <v>-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>
        <v>1</v>
      </c>
      <c r="AW19" s="105">
        <f>IF(P19=0,"",IF(AV19=0,"",(AV19/P19)))</f>
        <v>0.33333333333333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>
        <v>1</v>
      </c>
      <c r="BF19" s="111">
        <f>IF(P19=0,"",IF(BE19=0,"",(BE19/P19)))</f>
        <v>0.33333333333333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1</v>
      </c>
      <c r="BO19" s="118">
        <f>IF(P19=0,"",IF(BN19=0,"",(BN19/P19)))</f>
        <v>0.33333333333333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101</v>
      </c>
      <c r="C20" s="189"/>
      <c r="D20" s="189" t="s">
        <v>102</v>
      </c>
      <c r="E20" s="189" t="s">
        <v>103</v>
      </c>
      <c r="F20" s="189" t="s">
        <v>63</v>
      </c>
      <c r="G20" s="88" t="s">
        <v>86</v>
      </c>
      <c r="H20" s="88" t="s">
        <v>97</v>
      </c>
      <c r="I20" s="190" t="s">
        <v>104</v>
      </c>
      <c r="J20" s="180"/>
      <c r="K20" s="79">
        <v>10</v>
      </c>
      <c r="L20" s="79">
        <v>0</v>
      </c>
      <c r="M20" s="79">
        <v>41</v>
      </c>
      <c r="N20" s="89">
        <v>2</v>
      </c>
      <c r="O20" s="90">
        <v>0</v>
      </c>
      <c r="P20" s="91">
        <f>N20+O20</f>
        <v>2</v>
      </c>
      <c r="Q20" s="80">
        <f>IFERROR(P20/M20,"-")</f>
        <v>0.048780487804878</v>
      </c>
      <c r="R20" s="79">
        <v>0</v>
      </c>
      <c r="S20" s="79">
        <v>1</v>
      </c>
      <c r="T20" s="80">
        <f>IFERROR(R20/(P20),"-")</f>
        <v>0</v>
      </c>
      <c r="U20" s="186"/>
      <c r="V20" s="82">
        <v>1</v>
      </c>
      <c r="W20" s="80">
        <f>IF(P20=0,"-",V20/P20)</f>
        <v>0.5</v>
      </c>
      <c r="X20" s="185">
        <v>3000</v>
      </c>
      <c r="Y20" s="186">
        <f>IFERROR(X20/P20,"-")</f>
        <v>1500</v>
      </c>
      <c r="Z20" s="186">
        <f>IFERROR(X20/V20,"-")</f>
        <v>3000</v>
      </c>
      <c r="AA20" s="18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>
        <v>1</v>
      </c>
      <c r="BO20" s="118">
        <f>IF(P20=0,"",IF(BN20=0,"",(BN20/P20)))</f>
        <v>0.5</v>
      </c>
      <c r="BP20" s="119">
        <v>1</v>
      </c>
      <c r="BQ20" s="120">
        <f>IFERROR(BP20/BN20,"-")</f>
        <v>1</v>
      </c>
      <c r="BR20" s="121">
        <v>3000</v>
      </c>
      <c r="BS20" s="122">
        <f>IFERROR(BR20/BN20,"-")</f>
        <v>3000</v>
      </c>
      <c r="BT20" s="123">
        <v>1</v>
      </c>
      <c r="BU20" s="123"/>
      <c r="BV20" s="123"/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>
        <v>1</v>
      </c>
      <c r="CG20" s="132">
        <f>IF(P20=0,"",IF(CF20=0,"",(CF20/P20)))</f>
        <v>0.5</v>
      </c>
      <c r="CH20" s="133"/>
      <c r="CI20" s="134">
        <f>IFERROR(CH20/CF20,"-")</f>
        <v>0</v>
      </c>
      <c r="CJ20" s="135"/>
      <c r="CK20" s="136">
        <f>IFERROR(CJ20/CF20,"-")</f>
        <v>0</v>
      </c>
      <c r="CL20" s="137"/>
      <c r="CM20" s="137"/>
      <c r="CN20" s="137"/>
      <c r="CO20" s="138">
        <v>1</v>
      </c>
      <c r="CP20" s="139">
        <v>3000</v>
      </c>
      <c r="CQ20" s="139">
        <v>3000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105</v>
      </c>
      <c r="C21" s="189"/>
      <c r="D21" s="189" t="s">
        <v>106</v>
      </c>
      <c r="E21" s="189" t="s">
        <v>107</v>
      </c>
      <c r="F21" s="189" t="s">
        <v>63</v>
      </c>
      <c r="G21" s="88" t="s">
        <v>86</v>
      </c>
      <c r="H21" s="88" t="s">
        <v>97</v>
      </c>
      <c r="I21" s="191" t="s">
        <v>108</v>
      </c>
      <c r="J21" s="180"/>
      <c r="K21" s="79">
        <v>12</v>
      </c>
      <c r="L21" s="79">
        <v>0</v>
      </c>
      <c r="M21" s="79">
        <v>34</v>
      </c>
      <c r="N21" s="89">
        <v>6</v>
      </c>
      <c r="O21" s="90">
        <v>0</v>
      </c>
      <c r="P21" s="91">
        <f>N21+O21</f>
        <v>6</v>
      </c>
      <c r="Q21" s="80">
        <f>IFERROR(P21/M21,"-")</f>
        <v>0.17647058823529</v>
      </c>
      <c r="R21" s="79">
        <v>1</v>
      </c>
      <c r="S21" s="79">
        <v>1</v>
      </c>
      <c r="T21" s="80">
        <f>IFERROR(R21/(P21),"-")</f>
        <v>0.16666666666667</v>
      </c>
      <c r="U21" s="186"/>
      <c r="V21" s="82">
        <v>1</v>
      </c>
      <c r="W21" s="80">
        <f>IF(P21=0,"-",V21/P21)</f>
        <v>0.16666666666667</v>
      </c>
      <c r="X21" s="185">
        <v>159000</v>
      </c>
      <c r="Y21" s="186">
        <f>IFERROR(X21/P21,"-")</f>
        <v>26500</v>
      </c>
      <c r="Z21" s="186">
        <f>IFERROR(X21/V21,"-")</f>
        <v>159000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>
        <v>1</v>
      </c>
      <c r="AW21" s="105">
        <f>IF(P21=0,"",IF(AV21=0,"",(AV21/P21)))</f>
        <v>0.16666666666667</v>
      </c>
      <c r="AX21" s="104"/>
      <c r="AY21" s="106">
        <f>IFERROR(AX21/AV21,"-")</f>
        <v>0</v>
      </c>
      <c r="AZ21" s="107"/>
      <c r="BA21" s="108">
        <f>IFERROR(AZ21/AV21,"-")</f>
        <v>0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>
        <v>1</v>
      </c>
      <c r="BO21" s="118">
        <f>IF(P21=0,"",IF(BN21=0,"",(BN21/P21)))</f>
        <v>0.16666666666667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>
        <v>3</v>
      </c>
      <c r="BX21" s="125">
        <f>IF(P21=0,"",IF(BW21=0,"",(BW21/P21)))</f>
        <v>0.5</v>
      </c>
      <c r="BY21" s="126">
        <v>1</v>
      </c>
      <c r="BZ21" s="127">
        <f>IFERROR(BY21/BW21,"-")</f>
        <v>0.33333333333333</v>
      </c>
      <c r="CA21" s="128">
        <v>159000</v>
      </c>
      <c r="CB21" s="129">
        <f>IFERROR(CA21/BW21,"-")</f>
        <v>53000</v>
      </c>
      <c r="CC21" s="130"/>
      <c r="CD21" s="130"/>
      <c r="CE21" s="130">
        <v>1</v>
      </c>
      <c r="CF21" s="131">
        <v>1</v>
      </c>
      <c r="CG21" s="132">
        <f>IF(P21=0,"",IF(CF21=0,"",(CF21/P21)))</f>
        <v>0.16666666666667</v>
      </c>
      <c r="CH21" s="133"/>
      <c r="CI21" s="134">
        <f>IFERROR(CH21/CF21,"-")</f>
        <v>0</v>
      </c>
      <c r="CJ21" s="135"/>
      <c r="CK21" s="136">
        <f>IFERROR(CJ21/CF21,"-")</f>
        <v>0</v>
      </c>
      <c r="CL21" s="137"/>
      <c r="CM21" s="137"/>
      <c r="CN21" s="137"/>
      <c r="CO21" s="138">
        <v>1</v>
      </c>
      <c r="CP21" s="139">
        <v>159000</v>
      </c>
      <c r="CQ21" s="139">
        <v>159000</v>
      </c>
      <c r="CR21" s="139"/>
      <c r="CS21" s="140" t="str">
        <f>IF(AND(CQ21=0,CR21=0),"",IF(AND(CQ21&lt;=100000,CR21&lt;=100000),"",IF(CQ21/CP21&gt;0.7,"男高",IF(CR21/CP21&gt;0.7,"女高",""))))</f>
        <v>男高</v>
      </c>
    </row>
    <row r="22" spans="1:98">
      <c r="A22" s="78"/>
      <c r="B22" s="189" t="s">
        <v>109</v>
      </c>
      <c r="C22" s="189"/>
      <c r="D22" s="189" t="s">
        <v>95</v>
      </c>
      <c r="E22" s="189" t="s">
        <v>110</v>
      </c>
      <c r="F22" s="189" t="s">
        <v>63</v>
      </c>
      <c r="G22" s="88" t="s">
        <v>86</v>
      </c>
      <c r="H22" s="88" t="s">
        <v>97</v>
      </c>
      <c r="I22" s="190" t="s">
        <v>111</v>
      </c>
      <c r="J22" s="180"/>
      <c r="K22" s="79">
        <v>5</v>
      </c>
      <c r="L22" s="79">
        <v>0</v>
      </c>
      <c r="M22" s="79">
        <v>20</v>
      </c>
      <c r="N22" s="89">
        <v>1</v>
      </c>
      <c r="O22" s="90">
        <v>0</v>
      </c>
      <c r="P22" s="91">
        <f>N22+O22</f>
        <v>1</v>
      </c>
      <c r="Q22" s="80">
        <f>IFERROR(P22/M22,"-")</f>
        <v>0.05</v>
      </c>
      <c r="R22" s="79">
        <v>0</v>
      </c>
      <c r="S22" s="79">
        <v>1</v>
      </c>
      <c r="T22" s="80">
        <f>IFERROR(R22/(P22),"-")</f>
        <v>0</v>
      </c>
      <c r="U22" s="186"/>
      <c r="V22" s="82">
        <v>0</v>
      </c>
      <c r="W22" s="80">
        <f>IF(P22=0,"-",V22/P22)</f>
        <v>0</v>
      </c>
      <c r="X22" s="185">
        <v>0</v>
      </c>
      <c r="Y22" s="186">
        <f>IFERROR(X22/P22,"-")</f>
        <v>0</v>
      </c>
      <c r="Z22" s="186" t="str">
        <f>IFERROR(X22/V22,"-")</f>
        <v>-</v>
      </c>
      <c r="AA22" s="18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>
        <v>1</v>
      </c>
      <c r="BO22" s="118">
        <f>IF(P22=0,"",IF(BN22=0,"",(BN22/P22)))</f>
        <v>1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112</v>
      </c>
      <c r="C23" s="189"/>
      <c r="D23" s="189" t="s">
        <v>113</v>
      </c>
      <c r="E23" s="189" t="s">
        <v>113</v>
      </c>
      <c r="F23" s="189" t="s">
        <v>68</v>
      </c>
      <c r="G23" s="88" t="s">
        <v>114</v>
      </c>
      <c r="H23" s="88"/>
      <c r="I23" s="88"/>
      <c r="J23" s="180"/>
      <c r="K23" s="79">
        <v>68</v>
      </c>
      <c r="L23" s="79">
        <v>47</v>
      </c>
      <c r="M23" s="79">
        <v>46</v>
      </c>
      <c r="N23" s="89">
        <v>9</v>
      </c>
      <c r="O23" s="90">
        <v>0</v>
      </c>
      <c r="P23" s="91">
        <f>N23+O23</f>
        <v>9</v>
      </c>
      <c r="Q23" s="80">
        <f>IFERROR(P23/M23,"-")</f>
        <v>0.19565217391304</v>
      </c>
      <c r="R23" s="79">
        <v>3</v>
      </c>
      <c r="S23" s="79">
        <v>2</v>
      </c>
      <c r="T23" s="80">
        <f>IFERROR(R23/(P23),"-")</f>
        <v>0.33333333333333</v>
      </c>
      <c r="U23" s="186"/>
      <c r="V23" s="82">
        <v>4</v>
      </c>
      <c r="W23" s="80">
        <f>IF(P23=0,"-",V23/P23)</f>
        <v>0.44444444444444</v>
      </c>
      <c r="X23" s="185">
        <v>1136000</v>
      </c>
      <c r="Y23" s="186">
        <f>IFERROR(X23/P23,"-")</f>
        <v>126222.22222222</v>
      </c>
      <c r="Z23" s="186">
        <f>IFERROR(X23/V23,"-")</f>
        <v>284000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>
        <v>1</v>
      </c>
      <c r="AW23" s="105">
        <f>IF(P23=0,"",IF(AV23=0,"",(AV23/P23)))</f>
        <v>0.11111111111111</v>
      </c>
      <c r="AX23" s="104"/>
      <c r="AY23" s="106">
        <f>IFERROR(AX23/AV23,"-")</f>
        <v>0</v>
      </c>
      <c r="AZ23" s="107"/>
      <c r="BA23" s="108">
        <f>IFERROR(AZ23/AV23,"-")</f>
        <v>0</v>
      </c>
      <c r="BB23" s="109"/>
      <c r="BC23" s="109"/>
      <c r="BD23" s="109"/>
      <c r="BE23" s="110">
        <v>1</v>
      </c>
      <c r="BF23" s="111">
        <f>IF(P23=0,"",IF(BE23=0,"",(BE23/P23)))</f>
        <v>0.11111111111111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3</v>
      </c>
      <c r="BO23" s="118">
        <f>IF(P23=0,"",IF(BN23=0,"",(BN23/P23)))</f>
        <v>0.33333333333333</v>
      </c>
      <c r="BP23" s="119">
        <v>2</v>
      </c>
      <c r="BQ23" s="120">
        <f>IFERROR(BP23/BN23,"-")</f>
        <v>0.66666666666667</v>
      </c>
      <c r="BR23" s="121">
        <v>1067000</v>
      </c>
      <c r="BS23" s="122">
        <f>IFERROR(BR23/BN23,"-")</f>
        <v>355666.66666667</v>
      </c>
      <c r="BT23" s="123">
        <v>1</v>
      </c>
      <c r="BU23" s="123"/>
      <c r="BV23" s="123">
        <v>1</v>
      </c>
      <c r="BW23" s="124">
        <v>3</v>
      </c>
      <c r="BX23" s="125">
        <f>IF(P23=0,"",IF(BW23=0,"",(BW23/P23)))</f>
        <v>0.33333333333333</v>
      </c>
      <c r="BY23" s="126">
        <v>1</v>
      </c>
      <c r="BZ23" s="127">
        <f>IFERROR(BY23/BW23,"-")</f>
        <v>0.33333333333333</v>
      </c>
      <c r="CA23" s="128">
        <v>31000</v>
      </c>
      <c r="CB23" s="129">
        <f>IFERROR(CA23/BW23,"-")</f>
        <v>10333.333333333</v>
      </c>
      <c r="CC23" s="130"/>
      <c r="CD23" s="130"/>
      <c r="CE23" s="130">
        <v>1</v>
      </c>
      <c r="CF23" s="131">
        <v>1</v>
      </c>
      <c r="CG23" s="132">
        <f>IF(P23=0,"",IF(CF23=0,"",(CF23/P23)))</f>
        <v>0.11111111111111</v>
      </c>
      <c r="CH23" s="133">
        <v>1</v>
      </c>
      <c r="CI23" s="134">
        <f>IFERROR(CH23/CF23,"-")</f>
        <v>1</v>
      </c>
      <c r="CJ23" s="135">
        <v>43000</v>
      </c>
      <c r="CK23" s="136">
        <f>IFERROR(CJ23/CF23,"-")</f>
        <v>43000</v>
      </c>
      <c r="CL23" s="137"/>
      <c r="CM23" s="137"/>
      <c r="CN23" s="137">
        <v>1</v>
      </c>
      <c r="CO23" s="138">
        <v>4</v>
      </c>
      <c r="CP23" s="139">
        <v>1136000</v>
      </c>
      <c r="CQ23" s="139">
        <v>1062000</v>
      </c>
      <c r="CR23" s="139"/>
      <c r="CS23" s="140" t="str">
        <f>IF(AND(CQ23=0,CR23=0),"",IF(AND(CQ23&lt;=100000,CR23&lt;=100000),"",IF(CQ23/CP23&gt;0.7,"男高",IF(CR23/CP23&gt;0.7,"女高",""))))</f>
        <v>男高</v>
      </c>
    </row>
    <row r="24" spans="1:98">
      <c r="A24" s="30"/>
      <c r="B24" s="85"/>
      <c r="C24" s="86"/>
      <c r="D24" s="86"/>
      <c r="E24" s="86"/>
      <c r="F24" s="87"/>
      <c r="G24" s="88"/>
      <c r="H24" s="88"/>
      <c r="I24" s="88"/>
      <c r="J24" s="181"/>
      <c r="K24" s="34"/>
      <c r="L24" s="34"/>
      <c r="M24" s="31"/>
      <c r="N24" s="23"/>
      <c r="O24" s="23"/>
      <c r="P24" s="23"/>
      <c r="Q24" s="32"/>
      <c r="R24" s="32"/>
      <c r="S24" s="23"/>
      <c r="T24" s="32"/>
      <c r="U24" s="187"/>
      <c r="V24" s="25"/>
      <c r="W24" s="25"/>
      <c r="X24" s="187"/>
      <c r="Y24" s="187"/>
      <c r="Z24" s="187"/>
      <c r="AA24" s="187"/>
      <c r="AB24" s="33"/>
      <c r="AC24" s="57"/>
      <c r="AD24" s="61"/>
      <c r="AE24" s="62"/>
      <c r="AF24" s="61"/>
      <c r="AG24" s="65"/>
      <c r="AH24" s="66"/>
      <c r="AI24" s="67"/>
      <c r="AJ24" s="68"/>
      <c r="AK24" s="68"/>
      <c r="AL24" s="68"/>
      <c r="AM24" s="61"/>
      <c r="AN24" s="62"/>
      <c r="AO24" s="61"/>
      <c r="AP24" s="65"/>
      <c r="AQ24" s="66"/>
      <c r="AR24" s="67"/>
      <c r="AS24" s="68"/>
      <c r="AT24" s="68"/>
      <c r="AU24" s="68"/>
      <c r="AV24" s="61"/>
      <c r="AW24" s="62"/>
      <c r="AX24" s="61"/>
      <c r="AY24" s="65"/>
      <c r="AZ24" s="66"/>
      <c r="BA24" s="67"/>
      <c r="BB24" s="68"/>
      <c r="BC24" s="68"/>
      <c r="BD24" s="68"/>
      <c r="BE24" s="61"/>
      <c r="BF24" s="62"/>
      <c r="BG24" s="61"/>
      <c r="BH24" s="65"/>
      <c r="BI24" s="66"/>
      <c r="BJ24" s="67"/>
      <c r="BK24" s="68"/>
      <c r="BL24" s="68"/>
      <c r="BM24" s="68"/>
      <c r="BN24" s="63"/>
      <c r="BO24" s="64"/>
      <c r="BP24" s="61"/>
      <c r="BQ24" s="65"/>
      <c r="BR24" s="66"/>
      <c r="BS24" s="67"/>
      <c r="BT24" s="68"/>
      <c r="BU24" s="68"/>
      <c r="BV24" s="68"/>
      <c r="BW24" s="63"/>
      <c r="BX24" s="64"/>
      <c r="BY24" s="61"/>
      <c r="BZ24" s="65"/>
      <c r="CA24" s="66"/>
      <c r="CB24" s="67"/>
      <c r="CC24" s="68"/>
      <c r="CD24" s="68"/>
      <c r="CE24" s="68"/>
      <c r="CF24" s="63"/>
      <c r="CG24" s="64"/>
      <c r="CH24" s="61"/>
      <c r="CI24" s="65"/>
      <c r="CJ24" s="66"/>
      <c r="CK24" s="67"/>
      <c r="CL24" s="68"/>
      <c r="CM24" s="68"/>
      <c r="CN24" s="68"/>
      <c r="CO24" s="69"/>
      <c r="CP24" s="66"/>
      <c r="CQ24" s="66"/>
      <c r="CR24" s="66"/>
      <c r="CS24" s="70"/>
    </row>
    <row r="25" spans="1:98">
      <c r="A25" s="30"/>
      <c r="B25" s="37"/>
      <c r="C25" s="21"/>
      <c r="D25" s="21"/>
      <c r="E25" s="21"/>
      <c r="F25" s="22"/>
      <c r="G25" s="36"/>
      <c r="H25" s="36"/>
      <c r="I25" s="73"/>
      <c r="J25" s="182"/>
      <c r="K25" s="34"/>
      <c r="L25" s="34"/>
      <c r="M25" s="31"/>
      <c r="N25" s="23"/>
      <c r="O25" s="23"/>
      <c r="P25" s="23"/>
      <c r="Q25" s="32"/>
      <c r="R25" s="32"/>
      <c r="S25" s="23"/>
      <c r="T25" s="32"/>
      <c r="U25" s="187"/>
      <c r="V25" s="25"/>
      <c r="W25" s="25"/>
      <c r="X25" s="187"/>
      <c r="Y25" s="187"/>
      <c r="Z25" s="187"/>
      <c r="AA25" s="187"/>
      <c r="AB25" s="33"/>
      <c r="AC25" s="59"/>
      <c r="AD25" s="61"/>
      <c r="AE25" s="62"/>
      <c r="AF25" s="61"/>
      <c r="AG25" s="65"/>
      <c r="AH25" s="66"/>
      <c r="AI25" s="67"/>
      <c r="AJ25" s="68"/>
      <c r="AK25" s="68"/>
      <c r="AL25" s="68"/>
      <c r="AM25" s="61"/>
      <c r="AN25" s="62"/>
      <c r="AO25" s="61"/>
      <c r="AP25" s="65"/>
      <c r="AQ25" s="66"/>
      <c r="AR25" s="67"/>
      <c r="AS25" s="68"/>
      <c r="AT25" s="68"/>
      <c r="AU25" s="68"/>
      <c r="AV25" s="61"/>
      <c r="AW25" s="62"/>
      <c r="AX25" s="61"/>
      <c r="AY25" s="65"/>
      <c r="AZ25" s="66"/>
      <c r="BA25" s="67"/>
      <c r="BB25" s="68"/>
      <c r="BC25" s="68"/>
      <c r="BD25" s="68"/>
      <c r="BE25" s="61"/>
      <c r="BF25" s="62"/>
      <c r="BG25" s="61"/>
      <c r="BH25" s="65"/>
      <c r="BI25" s="66"/>
      <c r="BJ25" s="67"/>
      <c r="BK25" s="68"/>
      <c r="BL25" s="68"/>
      <c r="BM25" s="68"/>
      <c r="BN25" s="63"/>
      <c r="BO25" s="64"/>
      <c r="BP25" s="61"/>
      <c r="BQ25" s="65"/>
      <c r="BR25" s="66"/>
      <c r="BS25" s="67"/>
      <c r="BT25" s="68"/>
      <c r="BU25" s="68"/>
      <c r="BV25" s="68"/>
      <c r="BW25" s="63"/>
      <c r="BX25" s="64"/>
      <c r="BY25" s="61"/>
      <c r="BZ25" s="65"/>
      <c r="CA25" s="66"/>
      <c r="CB25" s="67"/>
      <c r="CC25" s="68"/>
      <c r="CD25" s="68"/>
      <c r="CE25" s="68"/>
      <c r="CF25" s="63"/>
      <c r="CG25" s="64"/>
      <c r="CH25" s="61"/>
      <c r="CI25" s="65"/>
      <c r="CJ25" s="66"/>
      <c r="CK25" s="67"/>
      <c r="CL25" s="68"/>
      <c r="CM25" s="68"/>
      <c r="CN25" s="68"/>
      <c r="CO25" s="69"/>
      <c r="CP25" s="66"/>
      <c r="CQ25" s="66"/>
      <c r="CR25" s="66"/>
      <c r="CS25" s="70"/>
    </row>
    <row r="26" spans="1:98">
      <c r="A26" s="19">
        <f>AB26</f>
        <v>1.3488160291439</v>
      </c>
      <c r="B26" s="39"/>
      <c r="C26" s="39"/>
      <c r="D26" s="39"/>
      <c r="E26" s="39"/>
      <c r="F26" s="39"/>
      <c r="G26" s="40" t="s">
        <v>115</v>
      </c>
      <c r="H26" s="40"/>
      <c r="I26" s="40"/>
      <c r="J26" s="183">
        <f>SUM(J6:J25)</f>
        <v>1098000</v>
      </c>
      <c r="K26" s="41">
        <f>SUM(K6:K25)</f>
        <v>442</v>
      </c>
      <c r="L26" s="41">
        <f>SUM(L6:L25)</f>
        <v>188</v>
      </c>
      <c r="M26" s="41">
        <f>SUM(M6:M25)</f>
        <v>666</v>
      </c>
      <c r="N26" s="41">
        <f>SUM(N6:N25)</f>
        <v>104</v>
      </c>
      <c r="O26" s="41">
        <f>SUM(O6:O25)</f>
        <v>0</v>
      </c>
      <c r="P26" s="41">
        <f>SUM(P6:P25)</f>
        <v>104</v>
      </c>
      <c r="Q26" s="42">
        <f>IFERROR(P26/M26,"-")</f>
        <v>0.15615615615616</v>
      </c>
      <c r="R26" s="76">
        <f>SUM(R6:R25)</f>
        <v>10</v>
      </c>
      <c r="S26" s="76">
        <f>SUM(S6:S25)</f>
        <v>25</v>
      </c>
      <c r="T26" s="42">
        <f>IFERROR(R26/P26,"-")</f>
        <v>0.096153846153846</v>
      </c>
      <c r="U26" s="188">
        <f>IFERROR(J26/P26,"-")</f>
        <v>10557.692307692</v>
      </c>
      <c r="V26" s="44">
        <f>SUM(V6:V25)</f>
        <v>12</v>
      </c>
      <c r="W26" s="42">
        <f>IFERROR(V26/P26,"-")</f>
        <v>0.11538461538462</v>
      </c>
      <c r="X26" s="183">
        <f>SUM(X6:X25)</f>
        <v>1481000</v>
      </c>
      <c r="Y26" s="183">
        <f>IFERROR(X26/P26,"-")</f>
        <v>14240.384615385</v>
      </c>
      <c r="Z26" s="183">
        <f>IFERROR(X26/V26,"-")</f>
        <v>123416.66666667</v>
      </c>
      <c r="AA26" s="183">
        <f>X26-J26</f>
        <v>383000</v>
      </c>
      <c r="AB26" s="45">
        <f>X26/J26</f>
        <v>1.3488160291439</v>
      </c>
      <c r="AC26" s="58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  <c r="BR26" s="60"/>
      <c r="BS26" s="60"/>
      <c r="BT26" s="60"/>
      <c r="BU26" s="60"/>
      <c r="BV26" s="60"/>
      <c r="BW26" s="60"/>
      <c r="BX26" s="60"/>
      <c r="BY26" s="60"/>
      <c r="BZ26" s="60"/>
      <c r="CA26" s="60"/>
      <c r="CB26" s="60"/>
      <c r="CC26" s="60"/>
      <c r="CD26" s="60"/>
      <c r="CE26" s="60"/>
      <c r="CF26" s="60"/>
      <c r="CG26" s="60"/>
      <c r="CH26" s="60"/>
      <c r="CI26" s="60"/>
      <c r="CJ26" s="60"/>
      <c r="CK26" s="60"/>
      <c r="CL26" s="60"/>
      <c r="CM26" s="60"/>
      <c r="CN26" s="60"/>
      <c r="CO26" s="60"/>
      <c r="CP26" s="60"/>
      <c r="CQ26" s="60"/>
      <c r="CR26" s="60"/>
      <c r="CS2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23"/>
    <mergeCell ref="J18:J23"/>
    <mergeCell ref="U18:U23"/>
    <mergeCell ref="AA18:AA23"/>
    <mergeCell ref="AB18:AB23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