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<sst xmlns="http://schemas.openxmlformats.org/spreadsheetml/2006/main" uniqueCount="114">
  <si>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</si>
  <si>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</si>
  <si>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</si>
  <si>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</si>
  <si>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</si>
  <si>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</si>
  <si>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</si>
  <si>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</si>
  <si>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</si>
  <si>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</si>
  <si>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</si>
  <si>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</si>
  <si>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</si>
  <si>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</si>
  <si>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</si>
  <si>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</si>
  <si>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</si>
  <si>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</si>
  <si>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</si>
  <si>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</si>
  <si>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</si>
  <si>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</si>
  <si>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</si>
  <si>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</si>
  <si>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</si>
  <si>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</si>
  <si>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</si>
  <si>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</si>
  <si>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</si>
  <si>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</si>
  <si>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</si>
  <si>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</si>
  <si>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</si>
  <si>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</si>
  <si>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</si>
  <si>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</si>
  <si>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</si>
  <si>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</si>
  <si>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</si>
  <si>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</si>
  <si>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</si>
  <si>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</si>
  <si>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</si>
  <si>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</si>
  <si>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</si>
  <si>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</si>
  <si>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</si>
  <si>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</si>
  <si>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</si>
  <si>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</si>
  <si>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</si>
  <si>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</si>
  <si>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</si>
  <si>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</si>
  <si>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</si>
  <si>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</si>
  <si>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</si>
  <si>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pp1779</t>
  </si>
  <si>
    <t>インターカラー</t>
  </si>
  <si>
    <t>記事風版</t>
  </si>
  <si>
    <t>もう50代の熟女だけど</t>
  </si>
  <si>
    <t>lp01</t>
  </si>
  <si>
    <t>スポニチ関東</t>
  </si>
  <si>
    <t>全5段</t>
  </si>
  <si>
    <t>8月13日(木)</t>
  </si>
  <si>
    <t>pp1780</t>
  </si>
  <si>
    <t>空電</t>
  </si>
  <si>
    <t>pp1781</t>
  </si>
  <si>
    <t>男メイン比較版</t>
  </si>
  <si>
    <t>脱！出会えない宣言！</t>
  </si>
  <si>
    <t>8月23日(日)</t>
  </si>
  <si>
    <t>pp1782</t>
  </si>
  <si>
    <t>pp1783</t>
  </si>
  <si>
    <t>スポニチ関西</t>
  </si>
  <si>
    <t>8月29日(土)</t>
  </si>
  <si>
    <t>pp1784</t>
  </si>
  <si>
    <t>pp1785</t>
  </si>
  <si>
    <t>求人版</t>
  </si>
  <si>
    <t>3人会ったらその内1人は超絶美人</t>
  </si>
  <si>
    <t>ニッカン関西</t>
  </si>
  <si>
    <t>8月08日(土)</t>
  </si>
  <si>
    <t>pp1786</t>
  </si>
  <si>
    <t>pp1787</t>
  </si>
  <si>
    <t>女性が好きな私にとって神サイトです</t>
  </si>
  <si>
    <t>デイリースポーツ関西</t>
  </si>
  <si>
    <t>4C終面全5段</t>
  </si>
  <si>
    <t>pp1788</t>
  </si>
  <si>
    <t>pp1789</t>
  </si>
  <si>
    <t>サンスポ関東</t>
  </si>
  <si>
    <t>1C終面全5段</t>
  </si>
  <si>
    <t>8月02日(日)</t>
  </si>
  <si>
    <t>pp1790</t>
  </si>
  <si>
    <t>pp1791</t>
  </si>
  <si>
    <t>記事(青）</t>
  </si>
  <si>
    <t>134「スポーツ新聞読んでるのにまだやってないの！？」</t>
  </si>
  <si>
    <t>4C記事枠</t>
  </si>
  <si>
    <t>pp1792</t>
  </si>
  <si>
    <t>記事(赤)</t>
  </si>
  <si>
    <t>133「男は頑張らずに出会えるサイト。すごい！すごい！」</t>
  </si>
  <si>
    <t>pp1793</t>
  </si>
  <si>
    <t>記事(黄色)</t>
  </si>
  <si>
    <t>132「いっけねー。またダブルブッキングしちゃった」</t>
  </si>
  <si>
    <t>8月16日(日)</t>
  </si>
  <si>
    <t>pp1794</t>
  </si>
  <si>
    <t>記事(ノーマル)</t>
  </si>
  <si>
    <t>131「出会える人数、無制限」</t>
  </si>
  <si>
    <t>8月22日(土)</t>
  </si>
  <si>
    <t>pp1795</t>
  </si>
  <si>
    <t>溜まった性欲を発散したい！そんな皆さまへ</t>
  </si>
  <si>
    <t>8月30日(日)</t>
  </si>
  <si>
    <t>pp1796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</si>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</sst>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7</v>
      </c>
      <c r="M6" s="79">
        <v>0</v>
      </c>
      <c r="N6" s="79">
        <v>45</v>
      </c>
      <c r="O6" s="88">
        <v>4</v>
      </c>
      <c r="P6" s="89">
        <v>0</v>
      </c>
      <c r="Q6" s="90">
        <f>O6+P6</f>
        <v>4</v>
      </c>
      <c r="R6" s="80">
        <f>IFERROR(Q6/N6,"-")</f>
        <v>0.088888888888889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13333.333333333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-120000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48</v>
      </c>
      <c r="M7" s="79">
        <v>25</v>
      </c>
      <c r="N7" s="79">
        <v>21</v>
      </c>
      <c r="O7" s="88">
        <v>5</v>
      </c>
      <c r="P7" s="89">
        <v>0</v>
      </c>
      <c r="Q7" s="90">
        <f>O7+P7</f>
        <v>5</v>
      </c>
      <c r="R7" s="80">
        <f>IFERROR(Q7/N7,"-")</f>
        <v>0.23809523809524</v>
      </c>
      <c r="S7" s="79">
        <v>0</v>
      </c>
      <c r="T7" s="79">
        <v>1</v>
      </c>
      <c r="U7" s="80">
        <f>IFERROR(T7/(Q7),"-")</f>
        <v>0.2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0.45833333333333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63</v>
      </c>
      <c r="J8" s="185" t="s">
        <v>70</v>
      </c>
      <c r="K8" s="176">
        <v>120000</v>
      </c>
      <c r="L8" s="79">
        <v>37</v>
      </c>
      <c r="M8" s="79">
        <v>0</v>
      </c>
      <c r="N8" s="79">
        <v>90</v>
      </c>
      <c r="O8" s="88">
        <v>15</v>
      </c>
      <c r="P8" s="89">
        <v>0</v>
      </c>
      <c r="Q8" s="90">
        <f>O8+P8</f>
        <v>15</v>
      </c>
      <c r="R8" s="80">
        <f>IFERROR(Q8/N8,"-")</f>
        <v>0.16666666666667</v>
      </c>
      <c r="S8" s="79">
        <v>1</v>
      </c>
      <c r="T8" s="79">
        <v>5</v>
      </c>
      <c r="U8" s="80">
        <f>IFERROR(T8/(Q8),"-")</f>
        <v>0.33333333333333</v>
      </c>
      <c r="V8" s="81">
        <f>IFERROR(K8/SUM(Q8:Q9),"-")</f>
        <v>6000</v>
      </c>
      <c r="W8" s="82">
        <v>2</v>
      </c>
      <c r="X8" s="80">
        <f>IF(Q8=0,"-",W8/Q8)</f>
        <v>0.13333333333333</v>
      </c>
      <c r="Y8" s="181">
        <v>25000</v>
      </c>
      <c r="Z8" s="182">
        <f>IFERROR(Y8/Q8,"-")</f>
        <v>1666.6666666667</v>
      </c>
      <c r="AA8" s="182">
        <f>IFERROR(Y8/W8,"-")</f>
        <v>12500</v>
      </c>
      <c r="AB8" s="176">
        <f>SUM(Y8:Y9)-SUM(K8:K9)</f>
        <v>-65000</v>
      </c>
      <c r="AC8" s="83">
        <f>SUM(Y8:Y9)/SUM(K8:K9)</f>
        <v>0.45833333333333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0.066666666666667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0.066666666666667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7</v>
      </c>
      <c r="BP8" s="117">
        <f>IF(Q8=0,"",IF(BO8=0,"",(BO8/Q8)))</f>
        <v>0.46666666666667</v>
      </c>
      <c r="BQ8" s="118">
        <v>1</v>
      </c>
      <c r="BR8" s="119">
        <f>IFERROR(BQ8/BO8,"-")</f>
        <v>0.14285714285714</v>
      </c>
      <c r="BS8" s="120">
        <v>15000</v>
      </c>
      <c r="BT8" s="121">
        <f>IFERROR(BS8/BO8,"-")</f>
        <v>2142.8571428571</v>
      </c>
      <c r="BU8" s="122"/>
      <c r="BV8" s="122"/>
      <c r="BW8" s="122">
        <v>1</v>
      </c>
      <c r="BX8" s="123">
        <v>6</v>
      </c>
      <c r="BY8" s="124">
        <f>IF(Q8=0,"",IF(BX8=0,"",(BX8/Q8)))</f>
        <v>0.4</v>
      </c>
      <c r="BZ8" s="125">
        <v>1</v>
      </c>
      <c r="CA8" s="126">
        <f>IFERROR(BZ8/BX8,"-")</f>
        <v>0.16666666666667</v>
      </c>
      <c r="CB8" s="127">
        <v>10000</v>
      </c>
      <c r="CC8" s="128">
        <f>IFERROR(CB8/BX8,"-")</f>
        <v>1666.6666666667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25000</v>
      </c>
      <c r="CR8" s="138">
        <v>15000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23</v>
      </c>
      <c r="M9" s="79">
        <v>19</v>
      </c>
      <c r="N9" s="79">
        <v>7</v>
      </c>
      <c r="O9" s="88">
        <v>5</v>
      </c>
      <c r="P9" s="89">
        <v>0</v>
      </c>
      <c r="Q9" s="90">
        <f>O9+P9</f>
        <v>5</v>
      </c>
      <c r="R9" s="80">
        <f>IFERROR(Q9/N9,"-")</f>
        <v>0.71428571428571</v>
      </c>
      <c r="S9" s="79">
        <v>2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0.2</v>
      </c>
      <c r="Y9" s="181">
        <v>30000</v>
      </c>
      <c r="Z9" s="182">
        <f>IFERROR(Y9/Q9,"-")</f>
        <v>6000</v>
      </c>
      <c r="AA9" s="182">
        <f>IFERROR(Y9/W9,"-")</f>
        <v>30000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>
        <v>1</v>
      </c>
      <c r="CA9" s="126">
        <f>IFERROR(BZ9/BX9,"-")</f>
        <v>1</v>
      </c>
      <c r="CB9" s="127">
        <v>30000</v>
      </c>
      <c r="CC9" s="128">
        <f>IFERROR(CB9/BX9,"-")</f>
        <v>30000</v>
      </c>
      <c r="CD9" s="129"/>
      <c r="CE9" s="129"/>
      <c r="CF9" s="129">
        <v>1</v>
      </c>
      <c r="CG9" s="130">
        <v>2</v>
      </c>
      <c r="CH9" s="131">
        <f>IF(Q9=0,"",IF(CG9=0,"",(CG9/Q9)))</f>
        <v>0.4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30000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0.78666666666667</v>
      </c>
      <c r="B10" s="184" t="s">
        <v>72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73</v>
      </c>
      <c r="I10" s="87" t="s">
        <v>63</v>
      </c>
      <c r="J10" s="186" t="s">
        <v>74</v>
      </c>
      <c r="K10" s="176">
        <v>150000</v>
      </c>
      <c r="L10" s="79">
        <v>18</v>
      </c>
      <c r="M10" s="79">
        <v>0</v>
      </c>
      <c r="N10" s="79">
        <v>76</v>
      </c>
      <c r="O10" s="88">
        <v>7</v>
      </c>
      <c r="P10" s="89">
        <v>0</v>
      </c>
      <c r="Q10" s="90">
        <f>O10+P10</f>
        <v>7</v>
      </c>
      <c r="R10" s="80">
        <f>IFERROR(Q10/N10,"-")</f>
        <v>0.092105263157895</v>
      </c>
      <c r="S10" s="79">
        <v>1</v>
      </c>
      <c r="T10" s="79">
        <v>5</v>
      </c>
      <c r="U10" s="80">
        <f>IFERROR(T10/(Q10),"-")</f>
        <v>0.71428571428571</v>
      </c>
      <c r="V10" s="81">
        <f>IFERROR(K10/SUM(Q10:Q11),"-")</f>
        <v>12500</v>
      </c>
      <c r="W10" s="82">
        <v>1</v>
      </c>
      <c r="X10" s="80">
        <f>IF(Q10=0,"-",W10/Q10)</f>
        <v>0.14285714285714</v>
      </c>
      <c r="Y10" s="181">
        <v>3000</v>
      </c>
      <c r="Z10" s="182">
        <f>IFERROR(Y10/Q10,"-")</f>
        <v>428.57142857143</v>
      </c>
      <c r="AA10" s="182">
        <f>IFERROR(Y10/W10,"-")</f>
        <v>3000</v>
      </c>
      <c r="AB10" s="176">
        <f>SUM(Y10:Y11)-SUM(K10:K11)</f>
        <v>-32000</v>
      </c>
      <c r="AC10" s="83">
        <f>SUM(Y10:Y11)/SUM(K10:K11)</f>
        <v>0.78666666666667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0.14285714285714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0.57142857142857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0.28571428571429</v>
      </c>
      <c r="BZ10" s="125">
        <v>1</v>
      </c>
      <c r="CA10" s="126">
        <f>IFERROR(BZ10/BX10,"-")</f>
        <v>0.5</v>
      </c>
      <c r="CB10" s="127">
        <v>3000</v>
      </c>
      <c r="CC10" s="128">
        <f>IFERROR(CB10/BX10,"-")</f>
        <v>1500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/>
      <c r="K11" s="176"/>
      <c r="L11" s="79">
        <v>48</v>
      </c>
      <c r="M11" s="79">
        <v>27</v>
      </c>
      <c r="N11" s="79">
        <v>13</v>
      </c>
      <c r="O11" s="88">
        <v>5</v>
      </c>
      <c r="P11" s="89">
        <v>0</v>
      </c>
      <c r="Q11" s="90">
        <f>O11+P11</f>
        <v>5</v>
      </c>
      <c r="R11" s="80">
        <f>IFERROR(Q11/N11,"-")</f>
        <v>0.38461538461538</v>
      </c>
      <c r="S11" s="79">
        <v>0</v>
      </c>
      <c r="T11" s="79">
        <v>1</v>
      </c>
      <c r="U11" s="80">
        <f>IFERROR(T11/(Q11),"-")</f>
        <v>0.2</v>
      </c>
      <c r="V11" s="81"/>
      <c r="W11" s="82">
        <v>1</v>
      </c>
      <c r="X11" s="80">
        <f>IF(Q11=0,"-",W11/Q11)</f>
        <v>0.2</v>
      </c>
      <c r="Y11" s="181">
        <v>115000</v>
      </c>
      <c r="Z11" s="182">
        <f>IFERROR(Y11/Q11,"-")</f>
        <v>23000</v>
      </c>
      <c r="AA11" s="182">
        <f>IFERROR(Y11/W11,"-")</f>
        <v>115000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2</v>
      </c>
      <c r="CH11" s="131">
        <f>IF(Q11=0,"",IF(CG11=0,"",(CG11/Q11)))</f>
        <v>0.4</v>
      </c>
      <c r="CI11" s="132">
        <v>1</v>
      </c>
      <c r="CJ11" s="133">
        <f>IFERROR(CI11/CG11,"-")</f>
        <v>0.5</v>
      </c>
      <c r="CK11" s="134">
        <v>115000</v>
      </c>
      <c r="CL11" s="135">
        <f>IFERROR(CK11/CG11,"-")</f>
        <v>57500</v>
      </c>
      <c r="CM11" s="136"/>
      <c r="CN11" s="136"/>
      <c r="CO11" s="136">
        <v>1</v>
      </c>
      <c r="CP11" s="137">
        <v>1</v>
      </c>
      <c r="CQ11" s="138">
        <v>115000</v>
      </c>
      <c r="CR11" s="138">
        <v>115000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0.076923076923077</v>
      </c>
      <c r="B12" s="184" t="s">
        <v>76</v>
      </c>
      <c r="C12" s="184" t="s">
        <v>58</v>
      </c>
      <c r="D12" s="184"/>
      <c r="E12" s="184" t="s">
        <v>77</v>
      </c>
      <c r="F12" s="184" t="s">
        <v>78</v>
      </c>
      <c r="G12" s="184" t="s">
        <v>61</v>
      </c>
      <c r="H12" s="87" t="s">
        <v>79</v>
      </c>
      <c r="I12" s="87" t="s">
        <v>63</v>
      </c>
      <c r="J12" s="186" t="s">
        <v>80</v>
      </c>
      <c r="K12" s="176">
        <v>130000</v>
      </c>
      <c r="L12" s="79">
        <v>7</v>
      </c>
      <c r="M12" s="79">
        <v>0</v>
      </c>
      <c r="N12" s="79">
        <v>50</v>
      </c>
      <c r="O12" s="88">
        <v>6</v>
      </c>
      <c r="P12" s="89">
        <v>0</v>
      </c>
      <c r="Q12" s="90">
        <f>O12+P12</f>
        <v>6</v>
      </c>
      <c r="R12" s="80">
        <f>IFERROR(Q12/N12,"-")</f>
        <v>0.12</v>
      </c>
      <c r="S12" s="79">
        <v>0</v>
      </c>
      <c r="T12" s="79">
        <v>1</v>
      </c>
      <c r="U12" s="80">
        <f>IFERROR(T12/(Q12),"-")</f>
        <v>0.16666666666667</v>
      </c>
      <c r="V12" s="81">
        <f>IFERROR(K12/SUM(Q12:Q13),"-")</f>
        <v>11818.181818182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-120000</v>
      </c>
      <c r="AC12" s="83">
        <f>SUM(Y12:Y13)/SUM(K12:K13)</f>
        <v>0.076923076923077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0.16666666666667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0.16666666666667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0.16666666666667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77</v>
      </c>
      <c r="F13" s="184" t="s">
        <v>78</v>
      </c>
      <c r="G13" s="184" t="s">
        <v>66</v>
      </c>
      <c r="H13" s="87"/>
      <c r="I13" s="87"/>
      <c r="J13" s="87"/>
      <c r="K13" s="176"/>
      <c r="L13" s="79">
        <v>42</v>
      </c>
      <c r="M13" s="79">
        <v>19</v>
      </c>
      <c r="N13" s="79">
        <v>28</v>
      </c>
      <c r="O13" s="88">
        <v>5</v>
      </c>
      <c r="P13" s="89">
        <v>0</v>
      </c>
      <c r="Q13" s="90">
        <f>O13+P13</f>
        <v>5</v>
      </c>
      <c r="R13" s="80">
        <f>IFERROR(Q13/N13,"-")</f>
        <v>0.17857142857143</v>
      </c>
      <c r="S13" s="79">
        <v>1</v>
      </c>
      <c r="T13" s="79">
        <v>1</v>
      </c>
      <c r="U13" s="80">
        <f>IFERROR(T13/(Q13),"-")</f>
        <v>0.2</v>
      </c>
      <c r="V13" s="81"/>
      <c r="W13" s="82">
        <v>1</v>
      </c>
      <c r="X13" s="80">
        <f>IF(Q13=0,"-",W13/Q13)</f>
        <v>0.2</v>
      </c>
      <c r="Y13" s="181">
        <v>10000</v>
      </c>
      <c r="Z13" s="182">
        <f>IFERROR(Y13/Q13,"-")</f>
        <v>2000</v>
      </c>
      <c r="AA13" s="182">
        <f>IFERROR(Y13/W13,"-")</f>
        <v>10000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3</v>
      </c>
      <c r="BY13" s="124">
        <f>IF(Q13=0,"",IF(BX13=0,"",(BX13/Q13)))</f>
        <v>0.6</v>
      </c>
      <c r="BZ13" s="125">
        <v>1</v>
      </c>
      <c r="CA13" s="126">
        <f>IFERROR(BZ13/BX13,"-")</f>
        <v>0.33333333333333</v>
      </c>
      <c r="CB13" s="127">
        <v>10000</v>
      </c>
      <c r="CC13" s="128">
        <f>IFERROR(CB13/BX13,"-")</f>
        <v>3333.3333333333</v>
      </c>
      <c r="CD13" s="129">
        <v>1</v>
      </c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10000</v>
      </c>
      <c r="CR13" s="138">
        <v>10000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</v>
      </c>
      <c r="B14" s="184" t="s">
        <v>82</v>
      </c>
      <c r="C14" s="184" t="s">
        <v>58</v>
      </c>
      <c r="D14" s="184"/>
      <c r="E14" s="184" t="s">
        <v>59</v>
      </c>
      <c r="F14" s="184" t="s">
        <v>83</v>
      </c>
      <c r="G14" s="184" t="s">
        <v>61</v>
      </c>
      <c r="H14" s="87" t="s">
        <v>84</v>
      </c>
      <c r="I14" s="87" t="s">
        <v>85</v>
      </c>
      <c r="J14" s="186" t="s">
        <v>74</v>
      </c>
      <c r="K14" s="176">
        <v>120000</v>
      </c>
      <c r="L14" s="79">
        <v>13</v>
      </c>
      <c r="M14" s="79">
        <v>0</v>
      </c>
      <c r="N14" s="79">
        <v>54</v>
      </c>
      <c r="O14" s="88">
        <v>7</v>
      </c>
      <c r="P14" s="89">
        <v>0</v>
      </c>
      <c r="Q14" s="90">
        <f>O14+P14</f>
        <v>7</v>
      </c>
      <c r="R14" s="80">
        <f>IFERROR(Q14/N14,"-")</f>
        <v>0.12962962962963</v>
      </c>
      <c r="S14" s="79">
        <v>1</v>
      </c>
      <c r="T14" s="79">
        <v>2</v>
      </c>
      <c r="U14" s="80">
        <f>IFERROR(T14/(Q14),"-")</f>
        <v>0.28571428571429</v>
      </c>
      <c r="V14" s="81">
        <f>IFERROR(K14/SUM(Q14:Q15),"-")</f>
        <v>9230.7692307692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-120000</v>
      </c>
      <c r="AC14" s="83">
        <f>SUM(Y14:Y15)/SUM(K14:K15)</f>
        <v>0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0.28571428571429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0.57142857142857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0.14285714285714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59</v>
      </c>
      <c r="F15" s="184" t="s">
        <v>83</v>
      </c>
      <c r="G15" s="184" t="s">
        <v>66</v>
      </c>
      <c r="H15" s="87"/>
      <c r="I15" s="87"/>
      <c r="J15" s="87"/>
      <c r="K15" s="176"/>
      <c r="L15" s="79">
        <v>28</v>
      </c>
      <c r="M15" s="79">
        <v>20</v>
      </c>
      <c r="N15" s="79">
        <v>10</v>
      </c>
      <c r="O15" s="88">
        <v>6</v>
      </c>
      <c r="P15" s="89">
        <v>0</v>
      </c>
      <c r="Q15" s="90">
        <f>O15+P15</f>
        <v>6</v>
      </c>
      <c r="R15" s="80">
        <f>IFERROR(Q15/N15,"-")</f>
        <v>0.6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0.16666666666667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</v>
      </c>
      <c r="BG15" s="110">
        <f>IF(Q15=0,"",IF(BF15=0,"",(BF15/Q15)))</f>
        <v>0.16666666666667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0.33333333333333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1</v>
      </c>
      <c r="CH15" s="131">
        <f>IF(Q15=0,"",IF(CG15=0,"",(CG15/Q15)))</f>
        <v>0.16666666666667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</v>
      </c>
      <c r="B16" s="184" t="s">
        <v>87</v>
      </c>
      <c r="C16" s="184" t="s">
        <v>58</v>
      </c>
      <c r="D16" s="184"/>
      <c r="E16" s="184" t="s">
        <v>68</v>
      </c>
      <c r="F16" s="184" t="s">
        <v>69</v>
      </c>
      <c r="G16" s="184" t="s">
        <v>61</v>
      </c>
      <c r="H16" s="87" t="s">
        <v>88</v>
      </c>
      <c r="I16" s="87" t="s">
        <v>89</v>
      </c>
      <c r="J16" s="185" t="s">
        <v>90</v>
      </c>
      <c r="K16" s="176">
        <v>150000</v>
      </c>
      <c r="L16" s="79">
        <v>25</v>
      </c>
      <c r="M16" s="79">
        <v>0</v>
      </c>
      <c r="N16" s="79">
        <v>67</v>
      </c>
      <c r="O16" s="88">
        <v>9</v>
      </c>
      <c r="P16" s="89">
        <v>0</v>
      </c>
      <c r="Q16" s="90">
        <f>O16+P16</f>
        <v>9</v>
      </c>
      <c r="R16" s="80">
        <f>IFERROR(Q16/N16,"-")</f>
        <v>0.13432835820896</v>
      </c>
      <c r="S16" s="79">
        <v>0</v>
      </c>
      <c r="T16" s="79">
        <v>1</v>
      </c>
      <c r="U16" s="80">
        <f>IFERROR(T16/(Q16),"-")</f>
        <v>0.11111111111111</v>
      </c>
      <c r="V16" s="81">
        <f>IFERROR(K16/SUM(Q16:Q17),"-")</f>
        <v>8333.3333333333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-150000</v>
      </c>
      <c r="AC16" s="83">
        <f>SUM(Y16:Y17)/SUM(K16:K17)</f>
        <v>0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3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68</v>
      </c>
      <c r="F17" s="184" t="s">
        <v>69</v>
      </c>
      <c r="G17" s="184" t="s">
        <v>66</v>
      </c>
      <c r="H17" s="87"/>
      <c r="I17" s="87"/>
      <c r="J17" s="87"/>
      <c r="K17" s="176"/>
      <c r="L17" s="79">
        <v>44</v>
      </c>
      <c r="M17" s="79">
        <v>31</v>
      </c>
      <c r="N17" s="79">
        <v>23</v>
      </c>
      <c r="O17" s="88">
        <v>9</v>
      </c>
      <c r="P17" s="89">
        <v>0</v>
      </c>
      <c r="Q17" s="90">
        <f>O17+P17</f>
        <v>9</v>
      </c>
      <c r="R17" s="80">
        <f>IFERROR(Q17/N17,"-")</f>
        <v>0.39130434782609</v>
      </c>
      <c r="S17" s="79">
        <v>0</v>
      </c>
      <c r="T17" s="79">
        <v>2</v>
      </c>
      <c r="U17" s="80">
        <f>IFERROR(T17/(Q17),"-")</f>
        <v>0.22222222222222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0.55555555555556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3</v>
      </c>
      <c r="BY17" s="124">
        <f>IF(Q17=0,"",IF(BX17=0,"",(BX17/Q17)))</f>
        <v>0.33333333333333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10.384</v>
      </c>
      <c r="B18" s="184" t="s">
        <v>92</v>
      </c>
      <c r="C18" s="184" t="s">
        <v>58</v>
      </c>
      <c r="D18" s="184"/>
      <c r="E18" s="184" t="s">
        <v>93</v>
      </c>
      <c r="F18" s="184" t="s">
        <v>94</v>
      </c>
      <c r="G18" s="184" t="s">
        <v>61</v>
      </c>
      <c r="H18" s="87" t="s">
        <v>84</v>
      </c>
      <c r="I18" s="87" t="s">
        <v>95</v>
      </c>
      <c r="J18" s="185" t="s">
        <v>90</v>
      </c>
      <c r="K18" s="176">
        <v>125000</v>
      </c>
      <c r="L18" s="79">
        <v>2</v>
      </c>
      <c r="M18" s="79">
        <v>0</v>
      </c>
      <c r="N18" s="79">
        <v>10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>
        <f>IFERROR(K18/SUM(Q18:Q23),"-")</f>
        <v>5952.380952381</v>
      </c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>
        <f>SUM(Y18:Y23)-SUM(K18:K23)</f>
        <v>1173000</v>
      </c>
      <c r="AC18" s="83">
        <f>SUM(Y18:Y23)/SUM(K18:K23)</f>
        <v>10.384</v>
      </c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97</v>
      </c>
      <c r="F19" s="184" t="s">
        <v>98</v>
      </c>
      <c r="G19" s="184" t="s">
        <v>61</v>
      </c>
      <c r="H19" s="87" t="s">
        <v>84</v>
      </c>
      <c r="I19" s="87" t="s">
        <v>95</v>
      </c>
      <c r="J19" s="186" t="s">
        <v>80</v>
      </c>
      <c r="K19" s="176"/>
      <c r="L19" s="79">
        <v>5</v>
      </c>
      <c r="M19" s="79">
        <v>0</v>
      </c>
      <c r="N19" s="79">
        <v>31</v>
      </c>
      <c r="O19" s="88">
        <v>3</v>
      </c>
      <c r="P19" s="89">
        <v>0</v>
      </c>
      <c r="Q19" s="90">
        <f>O19+P19</f>
        <v>3</v>
      </c>
      <c r="R19" s="80">
        <f>IFERROR(Q19/N19,"-")</f>
        <v>0.096774193548387</v>
      </c>
      <c r="S19" s="79">
        <v>0</v>
      </c>
      <c r="T19" s="79">
        <v>1</v>
      </c>
      <c r="U19" s="80">
        <f>IFERROR(T19/(Q19),"-")</f>
        <v>0.33333333333333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0.33333333333333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100</v>
      </c>
      <c r="F20" s="184" t="s">
        <v>101</v>
      </c>
      <c r="G20" s="184" t="s">
        <v>61</v>
      </c>
      <c r="H20" s="87" t="s">
        <v>84</v>
      </c>
      <c r="I20" s="87" t="s">
        <v>95</v>
      </c>
      <c r="J20" s="185" t="s">
        <v>102</v>
      </c>
      <c r="K20" s="176"/>
      <c r="L20" s="79">
        <v>10</v>
      </c>
      <c r="M20" s="79">
        <v>0</v>
      </c>
      <c r="N20" s="79">
        <v>41</v>
      </c>
      <c r="O20" s="88">
        <v>2</v>
      </c>
      <c r="P20" s="89">
        <v>0</v>
      </c>
      <c r="Q20" s="90">
        <f>O20+P20</f>
        <v>2</v>
      </c>
      <c r="R20" s="80">
        <f>IFERROR(Q20/N20,"-")</f>
        <v>0.048780487804878</v>
      </c>
      <c r="S20" s="79">
        <v>0</v>
      </c>
      <c r="T20" s="79">
        <v>1</v>
      </c>
      <c r="U20" s="80">
        <f>IFERROR(T20/(Q20),"-")</f>
        <v>0.5</v>
      </c>
      <c r="V20" s="81"/>
      <c r="W20" s="82">
        <v>1</v>
      </c>
      <c r="X20" s="80">
        <f>IF(Q20=0,"-",W20/Q20)</f>
        <v>0.5</v>
      </c>
      <c r="Y20" s="181">
        <v>3000</v>
      </c>
      <c r="Z20" s="182">
        <f>IFERROR(Y20/Q20,"-")</f>
        <v>1500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>
        <v>1</v>
      </c>
      <c r="BR20" s="119">
        <f>IFERROR(BQ20/BO20,"-")</f>
        <v>1</v>
      </c>
      <c r="BS20" s="120">
        <v>3000</v>
      </c>
      <c r="BT20" s="121">
        <f>IFERROR(BS20/BO20,"-")</f>
        <v>3000</v>
      </c>
      <c r="BU20" s="122">
        <v>1</v>
      </c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104</v>
      </c>
      <c r="F21" s="184" t="s">
        <v>105</v>
      </c>
      <c r="G21" s="184" t="s">
        <v>61</v>
      </c>
      <c r="H21" s="87" t="s">
        <v>84</v>
      </c>
      <c r="I21" s="87" t="s">
        <v>95</v>
      </c>
      <c r="J21" s="186" t="s">
        <v>106</v>
      </c>
      <c r="K21" s="176"/>
      <c r="L21" s="79">
        <v>12</v>
      </c>
      <c r="M21" s="79">
        <v>0</v>
      </c>
      <c r="N21" s="79">
        <v>34</v>
      </c>
      <c r="O21" s="88">
        <v>6</v>
      </c>
      <c r="P21" s="89">
        <v>0</v>
      </c>
      <c r="Q21" s="90">
        <f>O21+P21</f>
        <v>6</v>
      </c>
      <c r="R21" s="80">
        <f>IFERROR(Q21/N21,"-")</f>
        <v>0.17647058823529</v>
      </c>
      <c r="S21" s="79">
        <v>1</v>
      </c>
      <c r="T21" s="79">
        <v>1</v>
      </c>
      <c r="U21" s="80">
        <f>IFERROR(T21/(Q21),"-")</f>
        <v>0.16666666666667</v>
      </c>
      <c r="V21" s="81"/>
      <c r="W21" s="82">
        <v>1</v>
      </c>
      <c r="X21" s="80">
        <f>IF(Q21=0,"-",W21/Q21)</f>
        <v>0.16666666666667</v>
      </c>
      <c r="Y21" s="181">
        <v>159000</v>
      </c>
      <c r="Z21" s="182">
        <f>IFERROR(Y21/Q21,"-")</f>
        <v>26500</v>
      </c>
      <c r="AA21" s="182">
        <f>IFERROR(Y21/W21,"-")</f>
        <v>159000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0.16666666666667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0.16666666666667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3</v>
      </c>
      <c r="BY21" s="124">
        <f>IF(Q21=0,"",IF(BX21=0,"",(BX21/Q21)))</f>
        <v>0.5</v>
      </c>
      <c r="BZ21" s="125">
        <v>1</v>
      </c>
      <c r="CA21" s="126">
        <f>IFERROR(BZ21/BX21,"-")</f>
        <v>0.33333333333333</v>
      </c>
      <c r="CB21" s="127">
        <v>159000</v>
      </c>
      <c r="CC21" s="128">
        <f>IFERROR(CB21/BX21,"-")</f>
        <v>53000</v>
      </c>
      <c r="CD21" s="129"/>
      <c r="CE21" s="129"/>
      <c r="CF21" s="129">
        <v>1</v>
      </c>
      <c r="CG21" s="130">
        <v>1</v>
      </c>
      <c r="CH21" s="131">
        <f>IF(Q21=0,"",IF(CG21=0,"",(CG21/Q21)))</f>
        <v>0.16666666666667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1</v>
      </c>
      <c r="CQ21" s="138">
        <v>159000</v>
      </c>
      <c r="CR21" s="138">
        <v>159000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/>
      <c r="B22" s="184" t="s">
        <v>107</v>
      </c>
      <c r="C22" s="184" t="s">
        <v>58</v>
      </c>
      <c r="D22" s="184"/>
      <c r="E22" s="184" t="s">
        <v>93</v>
      </c>
      <c r="F22" s="184" t="s">
        <v>108</v>
      </c>
      <c r="G22" s="184" t="s">
        <v>61</v>
      </c>
      <c r="H22" s="87" t="s">
        <v>84</v>
      </c>
      <c r="I22" s="87" t="s">
        <v>95</v>
      </c>
      <c r="J22" s="185" t="s">
        <v>109</v>
      </c>
      <c r="K22" s="176"/>
      <c r="L22" s="79">
        <v>5</v>
      </c>
      <c r="M22" s="79">
        <v>0</v>
      </c>
      <c r="N22" s="79">
        <v>20</v>
      </c>
      <c r="O22" s="88">
        <v>1</v>
      </c>
      <c r="P22" s="89">
        <v>0</v>
      </c>
      <c r="Q22" s="90">
        <f>O22+P22</f>
        <v>1</v>
      </c>
      <c r="R22" s="80">
        <f>IFERROR(Q22/N22,"-")</f>
        <v>0.05</v>
      </c>
      <c r="S22" s="79">
        <v>0</v>
      </c>
      <c r="T22" s="79">
        <v>1</v>
      </c>
      <c r="U22" s="80">
        <f>IFERROR(T22/(Q22),"-")</f>
        <v>1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110</v>
      </c>
      <c r="C23" s="184" t="s">
        <v>58</v>
      </c>
      <c r="D23" s="184"/>
      <c r="E23" s="184" t="s">
        <v>111</v>
      </c>
      <c r="F23" s="184" t="s">
        <v>111</v>
      </c>
      <c r="G23" s="184" t="s">
        <v>66</v>
      </c>
      <c r="H23" s="87" t="s">
        <v>112</v>
      </c>
      <c r="I23" s="87"/>
      <c r="J23" s="87"/>
      <c r="K23" s="176"/>
      <c r="L23" s="79">
        <v>68</v>
      </c>
      <c r="M23" s="79">
        <v>47</v>
      </c>
      <c r="N23" s="79">
        <v>46</v>
      </c>
      <c r="O23" s="88">
        <v>9</v>
      </c>
      <c r="P23" s="89">
        <v>0</v>
      </c>
      <c r="Q23" s="90">
        <f>O23+P23</f>
        <v>9</v>
      </c>
      <c r="R23" s="80">
        <f>IFERROR(Q23/N23,"-")</f>
        <v>0.19565217391304</v>
      </c>
      <c r="S23" s="79">
        <v>3</v>
      </c>
      <c r="T23" s="79">
        <v>2</v>
      </c>
      <c r="U23" s="80">
        <f>IFERROR(T23/(Q23),"-")</f>
        <v>0.22222222222222</v>
      </c>
      <c r="V23" s="81"/>
      <c r="W23" s="82">
        <v>4</v>
      </c>
      <c r="X23" s="80">
        <f>IF(Q23=0,"-",W23/Q23)</f>
        <v>0.44444444444444</v>
      </c>
      <c r="Y23" s="181">
        <v>1136000</v>
      </c>
      <c r="Z23" s="182">
        <f>IFERROR(Y23/Q23,"-")</f>
        <v>126222.22222222</v>
      </c>
      <c r="AA23" s="182">
        <f>IFERROR(Y23/W23,"-")</f>
        <v>284000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0.11111111111111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</v>
      </c>
      <c r="BG23" s="110">
        <f>IF(Q23=0,"",IF(BF23=0,"",(BF23/Q23)))</f>
        <v>0.11111111111111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3</v>
      </c>
      <c r="BP23" s="117">
        <f>IF(Q23=0,"",IF(BO23=0,"",(BO23/Q23)))</f>
        <v>0.33333333333333</v>
      </c>
      <c r="BQ23" s="118">
        <v>2</v>
      </c>
      <c r="BR23" s="119">
        <f>IFERROR(BQ23/BO23,"-")</f>
        <v>0.66666666666667</v>
      </c>
      <c r="BS23" s="120">
        <v>1067000</v>
      </c>
      <c r="BT23" s="121">
        <f>IFERROR(BS23/BO23,"-")</f>
        <v>355666.66666667</v>
      </c>
      <c r="BU23" s="122">
        <v>1</v>
      </c>
      <c r="BV23" s="122"/>
      <c r="BW23" s="122">
        <v>1</v>
      </c>
      <c r="BX23" s="123">
        <v>3</v>
      </c>
      <c r="BY23" s="124">
        <f>IF(Q23=0,"",IF(BX23=0,"",(BX23/Q23)))</f>
        <v>0.33333333333333</v>
      </c>
      <c r="BZ23" s="125">
        <v>1</v>
      </c>
      <c r="CA23" s="126">
        <f>IFERROR(BZ23/BX23,"-")</f>
        <v>0.33333333333333</v>
      </c>
      <c r="CB23" s="127">
        <v>31000</v>
      </c>
      <c r="CC23" s="128">
        <f>IFERROR(CB23/BX23,"-")</f>
        <v>10333.333333333</v>
      </c>
      <c r="CD23" s="129"/>
      <c r="CE23" s="129"/>
      <c r="CF23" s="129">
        <v>1</v>
      </c>
      <c r="CG23" s="130">
        <v>1</v>
      </c>
      <c r="CH23" s="131">
        <f>IF(Q23=0,"",IF(CG23=0,"",(CG23/Q23)))</f>
        <v>0.11111111111111</v>
      </c>
      <c r="CI23" s="132">
        <v>1</v>
      </c>
      <c r="CJ23" s="133">
        <f>IFERROR(CI23/CG23,"-")</f>
        <v>1</v>
      </c>
      <c r="CK23" s="134">
        <v>43000</v>
      </c>
      <c r="CL23" s="135">
        <f>IFERROR(CK23/CG23,"-")</f>
        <v>43000</v>
      </c>
      <c r="CM23" s="136"/>
      <c r="CN23" s="136"/>
      <c r="CO23" s="136">
        <v>1</v>
      </c>
      <c r="CP23" s="137">
        <v>4</v>
      </c>
      <c r="CQ23" s="138">
        <v>1136000</v>
      </c>
      <c r="CR23" s="138">
        <v>1062000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1.6185792349727</v>
      </c>
      <c r="B26" s="39"/>
      <c r="C26" s="39"/>
      <c r="D26" s="39"/>
      <c r="E26" s="39"/>
      <c r="F26" s="39"/>
      <c r="G26" s="39"/>
      <c r="H26" s="40" t="s">
        <v>113</v>
      </c>
      <c r="I26" s="40"/>
      <c r="J26" s="40"/>
      <c r="K26" s="179">
        <f>SUM(K6:K25)</f>
        <v>915000</v>
      </c>
      <c r="L26" s="41">
        <f>SUM(L6:L25)</f>
        <v>442</v>
      </c>
      <c r="M26" s="41">
        <f>SUM(M6:M25)</f>
        <v>188</v>
      </c>
      <c r="N26" s="41">
        <f>SUM(N6:N25)</f>
        <v>666</v>
      </c>
      <c r="O26" s="41">
        <f>SUM(O6:O25)</f>
        <v>104</v>
      </c>
      <c r="P26" s="41">
        <f>SUM(P6:P25)</f>
        <v>0</v>
      </c>
      <c r="Q26" s="41">
        <f>SUM(Q6:Q25)</f>
        <v>104</v>
      </c>
      <c r="R26" s="42">
        <f>IFERROR(Q26/N26,"-")</f>
        <v>0.15615615615616</v>
      </c>
      <c r="S26" s="76">
        <f>SUM(S6:S25)</f>
        <v>10</v>
      </c>
      <c r="T26" s="76">
        <f>SUM(T6:T25)</f>
        <v>25</v>
      </c>
      <c r="U26" s="42">
        <f>IFERROR(S26/Q26,"-")</f>
        <v>0.096153846153846</v>
      </c>
      <c r="V26" s="43">
        <f>IFERROR(K26/Q26,"-")</f>
        <v>8798.0769230769</v>
      </c>
      <c r="W26" s="44">
        <f>SUM(W6:W25)</f>
        <v>12</v>
      </c>
      <c r="X26" s="42">
        <f>IFERROR(W26/Q26,"-")</f>
        <v>0.11538461538462</v>
      </c>
      <c r="Y26" s="179">
        <f>SUM(Y6:Y25)</f>
        <v>1481000</v>
      </c>
      <c r="Z26" s="179">
        <f>IFERROR(Y26/Q26,"-")</f>
        <v>14240.384615385</v>
      </c>
      <c r="AA26" s="179">
        <f>IFERROR(Y26/W26,"-")</f>
        <v>123416.66666667</v>
      </c>
      <c r="AB26" s="179">
        <f>Y26-K26</f>
        <v>566000</v>
      </c>
      <c r="AC26" s="45">
        <f>Y26/K26</f>
        <v>1.6185792349727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23"/>
    <mergeCell ref="K18:K23"/>
    <mergeCell ref="V18:V23"/>
    <mergeCell ref="AB18:AB23"/>
    <mergeCell ref="AC18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