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<sst xmlns="http://schemas.openxmlformats.org/spreadsheetml/2006/main" uniqueCount="116">
  <si>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</si>
  <si>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</si>
  <si>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</si>
  <si>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</si>
  <si>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</si>
  <si>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</si>
  <si>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</si>
  <si>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</si>
  <si>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</si>
  <si>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</si>
  <si>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</si>
  <si>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</si>
  <si>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</si>
  <si>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</si>
  <si>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</si>
  <si>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</si>
  <si>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</si>
  <si>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</si>
  <si>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</si>
  <si>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</si>
  <si>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</si>
  <si>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</si>
  <si>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</si>
  <si>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</si>
  <si>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</si>
  <si>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</si>
  <si>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</si>
  <si>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</si>
  <si>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</si>
  <si>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</si>
  <si>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</si>
  <si>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</si>
  <si>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</si>
  <si>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</si>
  <si>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</si>
  <si>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</si>
  <si>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</si>
  <si>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</si>
  <si>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</si>
  <si>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</si>
  <si>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</si>
  <si>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</si>
  <si>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</si>
  <si>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</si>
  <si>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</si>
  <si>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</si>
  <si>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</si>
  <si>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</si>
  <si>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</si>
  <si>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</si>
  <si>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</si>
  <si>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</si>
  <si>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</si>
  <si>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</si>
  <si>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</si>
  <si>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</si>
  <si>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</si>
  <si>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pp1762</t>
  </si>
  <si>
    <t>インターカラー</t>
  </si>
  <si>
    <t>新書籍版</t>
  </si>
  <si>
    <t>70歳までの出会いリクルート</t>
  </si>
  <si>
    <t>lp01</t>
  </si>
  <si>
    <t>スポニチ関東</t>
  </si>
  <si>
    <t>全5段</t>
  </si>
  <si>
    <t>7月16日(木)</t>
  </si>
  <si>
    <t>pp1763</t>
  </si>
  <si>
    <t>空電</t>
  </si>
  <si>
    <t>pp1764</t>
  </si>
  <si>
    <t>雑誌版SPA</t>
  </si>
  <si>
    <t>中高年の出会いの場である○○に危機</t>
  </si>
  <si>
    <t>7月30日(木)</t>
  </si>
  <si>
    <t>pp1765</t>
  </si>
  <si>
    <t>pp1766</t>
  </si>
  <si>
    <t>スポニチ関西</t>
  </si>
  <si>
    <t>7月26日(日)</t>
  </si>
  <si>
    <t>pp1767</t>
  </si>
  <si>
    <t>pp1768</t>
  </si>
  <si>
    <t>作文版</t>
  </si>
  <si>
    <t>女性が好きな私にとって神サイトです</t>
  </si>
  <si>
    <t>ニッカン関西</t>
  </si>
  <si>
    <t>7月11日(土)</t>
  </si>
  <si>
    <t>pp1769</t>
  </si>
  <si>
    <t>pp1770</t>
  </si>
  <si>
    <t>焼肉版</t>
  </si>
  <si>
    <t>女性好きの男性を探しています</t>
  </si>
  <si>
    <t>デイリースポーツ関西</t>
  </si>
  <si>
    <t>4C終面全5段</t>
  </si>
  <si>
    <t>7月18日(土)</t>
  </si>
  <si>
    <t>pp1771</t>
  </si>
  <si>
    <t>pp1772</t>
  </si>
  <si>
    <t>エヴァ版</t>
  </si>
  <si>
    <t>求む50歳以上の女性好き男性</t>
  </si>
  <si>
    <t>サンスポ関東</t>
  </si>
  <si>
    <t>1C終面全5段</t>
  </si>
  <si>
    <t>7月24日(金)</t>
  </si>
  <si>
    <t>pp1773</t>
  </si>
  <si>
    <t>pp1774</t>
  </si>
  <si>
    <t>記事(青）</t>
  </si>
  <si>
    <t>130「発表！今年一番人気の出会い系はこれ」</t>
  </si>
  <si>
    <t>4C記事枠</t>
  </si>
  <si>
    <t>7月05日(日)</t>
  </si>
  <si>
    <t>pp1775</t>
  </si>
  <si>
    <t>記事(赤)</t>
  </si>
  <si>
    <t>129「驚愕の出会い！他に試したい方を募集しています」</t>
  </si>
  <si>
    <t>pp1776</t>
  </si>
  <si>
    <t>記事(黄色)</t>
  </si>
  <si>
    <t>128「とある出会いの興奮体験」</t>
  </si>
  <si>
    <t>7月19日(日)</t>
  </si>
  <si>
    <t>pp1777</t>
  </si>
  <si>
    <t>記事(ノーマル)</t>
  </si>
  <si>
    <t>127「入会時は1人、退会時は2人！本気の出会いをサポートします」</t>
  </si>
  <si>
    <t>7月25日(土)</t>
  </si>
  <si>
    <t>pp1778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</si>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</sst>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4.9416666666667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120000</v>
      </c>
      <c r="L6" s="79">
        <v>10</v>
      </c>
      <c r="M6" s="79">
        <v>0</v>
      </c>
      <c r="N6" s="79">
        <v>45</v>
      </c>
      <c r="O6" s="88">
        <v>2</v>
      </c>
      <c r="P6" s="89">
        <v>0</v>
      </c>
      <c r="Q6" s="90">
        <f>O6+P6</f>
        <v>2</v>
      </c>
      <c r="R6" s="80">
        <f>IFERROR(Q6/N6,"-")</f>
        <v>0.044444444444444</v>
      </c>
      <c r="S6" s="79">
        <v>0</v>
      </c>
      <c r="T6" s="79">
        <v>0</v>
      </c>
      <c r="U6" s="80">
        <f>IFERROR(T6/(Q6),"-")</f>
        <v>0</v>
      </c>
      <c r="V6" s="81">
        <f>IFERROR(K6/SUM(Q6:Q7),"-")</f>
        <v>10909.090909091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473000</v>
      </c>
      <c r="AC6" s="83">
        <f>SUM(Y6:Y7)/SUM(K6:K7)</f>
        <v>4.9416666666667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50</v>
      </c>
      <c r="M7" s="79">
        <v>40</v>
      </c>
      <c r="N7" s="79">
        <v>35</v>
      </c>
      <c r="O7" s="88">
        <v>9</v>
      </c>
      <c r="P7" s="89">
        <v>0</v>
      </c>
      <c r="Q7" s="90">
        <f>O7+P7</f>
        <v>9</v>
      </c>
      <c r="R7" s="80">
        <f>IFERROR(Q7/N7,"-")</f>
        <v>0.25714285714286</v>
      </c>
      <c r="S7" s="79">
        <v>3</v>
      </c>
      <c r="T7" s="79">
        <v>1</v>
      </c>
      <c r="U7" s="80">
        <f>IFERROR(T7/(Q7),"-")</f>
        <v>0.11111111111111</v>
      </c>
      <c r="V7" s="81"/>
      <c r="W7" s="82">
        <v>4</v>
      </c>
      <c r="X7" s="80">
        <f>IF(Q7=0,"-",W7/Q7)</f>
        <v>0.44444444444444</v>
      </c>
      <c r="Y7" s="181">
        <v>593000</v>
      </c>
      <c r="Z7" s="182">
        <f>IFERROR(Y7/Q7,"-")</f>
        <v>65888.888888889</v>
      </c>
      <c r="AA7" s="182">
        <f>IFERROR(Y7/W7,"-")</f>
        <v>148250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1</v>
      </c>
      <c r="BP7" s="117">
        <f>IF(Q7=0,"",IF(BO7=0,"",(BO7/Q7)))</f>
        <v>0.11111111111111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6</v>
      </c>
      <c r="BY7" s="124">
        <f>IF(Q7=0,"",IF(BX7=0,"",(BX7/Q7)))</f>
        <v>0.66666666666667</v>
      </c>
      <c r="BZ7" s="125">
        <v>3</v>
      </c>
      <c r="CA7" s="126">
        <f>IFERROR(BZ7/BX7,"-")</f>
        <v>0.5</v>
      </c>
      <c r="CB7" s="127">
        <v>583500</v>
      </c>
      <c r="CC7" s="128">
        <f>IFERROR(CB7/BX7,"-")</f>
        <v>97250</v>
      </c>
      <c r="CD7" s="129">
        <v>1</v>
      </c>
      <c r="CE7" s="129"/>
      <c r="CF7" s="129">
        <v>2</v>
      </c>
      <c r="CG7" s="130">
        <v>2</v>
      </c>
      <c r="CH7" s="131">
        <f>IF(Q7=0,"",IF(CG7=0,"",(CG7/Q7)))</f>
        <v>0.22222222222222</v>
      </c>
      <c r="CI7" s="132">
        <v>1</v>
      </c>
      <c r="CJ7" s="133">
        <f>IFERROR(CI7/CG7,"-")</f>
        <v>0.5</v>
      </c>
      <c r="CK7" s="134">
        <v>11000</v>
      </c>
      <c r="CL7" s="135">
        <f>IFERROR(CK7/CG7,"-")</f>
        <v>5500</v>
      </c>
      <c r="CM7" s="136"/>
      <c r="CN7" s="136"/>
      <c r="CO7" s="136">
        <v>1</v>
      </c>
      <c r="CP7" s="137">
        <v>4</v>
      </c>
      <c r="CQ7" s="138">
        <v>593000</v>
      </c>
      <c r="CR7" s="138">
        <v>415500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62</v>
      </c>
      <c r="I8" s="87" t="s">
        <v>63</v>
      </c>
      <c r="J8" s="87" t="s">
        <v>70</v>
      </c>
      <c r="K8" s="176">
        <v>120000</v>
      </c>
      <c r="L8" s="79">
        <v>11</v>
      </c>
      <c r="M8" s="79">
        <v>0</v>
      </c>
      <c r="N8" s="79">
        <v>50</v>
      </c>
      <c r="O8" s="88">
        <v>2</v>
      </c>
      <c r="P8" s="89">
        <v>0</v>
      </c>
      <c r="Q8" s="90">
        <f>O8+P8</f>
        <v>2</v>
      </c>
      <c r="R8" s="80">
        <f>IFERROR(Q8/N8,"-")</f>
        <v>0.04</v>
      </c>
      <c r="S8" s="79">
        <v>0</v>
      </c>
      <c r="T8" s="79">
        <v>0</v>
      </c>
      <c r="U8" s="80">
        <f>IFERROR(T8/(Q8),"-")</f>
        <v>0</v>
      </c>
      <c r="V8" s="81">
        <f>IFERROR(K8/SUM(Q8:Q9),"-")</f>
        <v>17142.857142857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-120000</v>
      </c>
      <c r="AC8" s="83">
        <f>SUM(Y8:Y9)/SUM(K8:K9)</f>
        <v>0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32</v>
      </c>
      <c r="M9" s="79">
        <v>22</v>
      </c>
      <c r="N9" s="79">
        <v>11</v>
      </c>
      <c r="O9" s="88">
        <v>5</v>
      </c>
      <c r="P9" s="89">
        <v>0</v>
      </c>
      <c r="Q9" s="90">
        <f>O9+P9</f>
        <v>5</v>
      </c>
      <c r="R9" s="80">
        <f>IFERROR(Q9/N9,"-")</f>
        <v>0.45454545454545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0.2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4</v>
      </c>
      <c r="BP9" s="117">
        <f>IF(Q9=0,"",IF(BO9=0,"",(BO9/Q9)))</f>
        <v>0.8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6.5666666666667</v>
      </c>
      <c r="B10" s="184" t="s">
        <v>72</v>
      </c>
      <c r="C10" s="184" t="s">
        <v>58</v>
      </c>
      <c r="D10" s="184"/>
      <c r="E10" s="184" t="s">
        <v>68</v>
      </c>
      <c r="F10" s="184" t="s">
        <v>69</v>
      </c>
      <c r="G10" s="184" t="s">
        <v>61</v>
      </c>
      <c r="H10" s="87" t="s">
        <v>73</v>
      </c>
      <c r="I10" s="87" t="s">
        <v>63</v>
      </c>
      <c r="J10" s="185" t="s">
        <v>74</v>
      </c>
      <c r="K10" s="176">
        <v>150000</v>
      </c>
      <c r="L10" s="79">
        <v>21</v>
      </c>
      <c r="M10" s="79">
        <v>0</v>
      </c>
      <c r="N10" s="79">
        <v>65</v>
      </c>
      <c r="O10" s="88">
        <v>9</v>
      </c>
      <c r="P10" s="89">
        <v>0</v>
      </c>
      <c r="Q10" s="90">
        <f>O10+P10</f>
        <v>9</v>
      </c>
      <c r="R10" s="80">
        <f>IFERROR(Q10/N10,"-")</f>
        <v>0.13846153846154</v>
      </c>
      <c r="S10" s="79">
        <v>1</v>
      </c>
      <c r="T10" s="79">
        <v>4</v>
      </c>
      <c r="U10" s="80">
        <f>IFERROR(T10/(Q10),"-")</f>
        <v>0.44444444444444</v>
      </c>
      <c r="V10" s="81">
        <f>IFERROR(K10/SUM(Q10:Q11),"-")</f>
        <v>11538.461538462</v>
      </c>
      <c r="W10" s="82">
        <v>3</v>
      </c>
      <c r="X10" s="80">
        <f>IF(Q10=0,"-",W10/Q10)</f>
        <v>0.33333333333333</v>
      </c>
      <c r="Y10" s="181">
        <v>975000</v>
      </c>
      <c r="Z10" s="182">
        <f>IFERROR(Y10/Q10,"-")</f>
        <v>108333.33333333</v>
      </c>
      <c r="AA10" s="182">
        <f>IFERROR(Y10/W10,"-")</f>
        <v>325000</v>
      </c>
      <c r="AB10" s="176">
        <f>SUM(Y10:Y11)-SUM(K10:K11)</f>
        <v>835000</v>
      </c>
      <c r="AC10" s="83">
        <f>SUM(Y10:Y11)/SUM(K10:K11)</f>
        <v>6.5666666666667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0.11111111111111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5</v>
      </c>
      <c r="BP10" s="117">
        <f>IF(Q10=0,"",IF(BO10=0,"",(BO10/Q10)))</f>
        <v>0.55555555555556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3</v>
      </c>
      <c r="BY10" s="124">
        <f>IF(Q10=0,"",IF(BX10=0,"",(BX10/Q10)))</f>
        <v>0.33333333333333</v>
      </c>
      <c r="BZ10" s="125">
        <v>3</v>
      </c>
      <c r="CA10" s="126">
        <f>IFERROR(BZ10/BX10,"-")</f>
        <v>1</v>
      </c>
      <c r="CB10" s="127">
        <v>975000</v>
      </c>
      <c r="CC10" s="128">
        <f>IFERROR(CB10/BX10,"-")</f>
        <v>325000</v>
      </c>
      <c r="CD10" s="129"/>
      <c r="CE10" s="129"/>
      <c r="CF10" s="129">
        <v>3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3</v>
      </c>
      <c r="CQ10" s="138">
        <v>975000</v>
      </c>
      <c r="CR10" s="138">
        <v>910000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4" t="s">
        <v>75</v>
      </c>
      <c r="C11" s="184" t="s">
        <v>58</v>
      </c>
      <c r="D11" s="184"/>
      <c r="E11" s="184" t="s">
        <v>68</v>
      </c>
      <c r="F11" s="184" t="s">
        <v>69</v>
      </c>
      <c r="G11" s="184" t="s">
        <v>66</v>
      </c>
      <c r="H11" s="87"/>
      <c r="I11" s="87"/>
      <c r="J11" s="87"/>
      <c r="K11" s="176"/>
      <c r="L11" s="79">
        <v>66</v>
      </c>
      <c r="M11" s="79">
        <v>22</v>
      </c>
      <c r="N11" s="79">
        <v>25</v>
      </c>
      <c r="O11" s="88">
        <v>4</v>
      </c>
      <c r="P11" s="89">
        <v>0</v>
      </c>
      <c r="Q11" s="90">
        <f>O11+P11</f>
        <v>4</v>
      </c>
      <c r="R11" s="80">
        <f>IFERROR(Q11/N11,"-")</f>
        <v>0.16</v>
      </c>
      <c r="S11" s="79">
        <v>0</v>
      </c>
      <c r="T11" s="79">
        <v>1</v>
      </c>
      <c r="U11" s="80">
        <f>IFERROR(T11/(Q11),"-")</f>
        <v>0.25</v>
      </c>
      <c r="V11" s="81"/>
      <c r="W11" s="82">
        <v>1</v>
      </c>
      <c r="X11" s="80">
        <f>IF(Q11=0,"-",W11/Q11)</f>
        <v>0.25</v>
      </c>
      <c r="Y11" s="181">
        <v>10000</v>
      </c>
      <c r="Z11" s="182">
        <f>IFERROR(Y11/Q11,"-")</f>
        <v>2500</v>
      </c>
      <c r="AA11" s="182">
        <f>IFERROR(Y11/W11,"-")</f>
        <v>10000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0.25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0.25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>
        <v>2</v>
      </c>
      <c r="CH11" s="131">
        <f>IF(Q11=0,"",IF(CG11=0,"",(CG11/Q11)))</f>
        <v>0.5</v>
      </c>
      <c r="CI11" s="132">
        <v>1</v>
      </c>
      <c r="CJ11" s="133">
        <f>IFERROR(CI11/CG11,"-")</f>
        <v>0.5</v>
      </c>
      <c r="CK11" s="134">
        <v>10000</v>
      </c>
      <c r="CL11" s="135">
        <f>IFERROR(CK11/CG11,"-")</f>
        <v>5000</v>
      </c>
      <c r="CM11" s="136">
        <v>1</v>
      </c>
      <c r="CN11" s="136"/>
      <c r="CO11" s="136"/>
      <c r="CP11" s="137">
        <v>1</v>
      </c>
      <c r="CQ11" s="138">
        <v>10000</v>
      </c>
      <c r="CR11" s="138">
        <v>10000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1.8769230769231</v>
      </c>
      <c r="B12" s="184" t="s">
        <v>76</v>
      </c>
      <c r="C12" s="184" t="s">
        <v>58</v>
      </c>
      <c r="D12" s="184"/>
      <c r="E12" s="184" t="s">
        <v>77</v>
      </c>
      <c r="F12" s="184" t="s">
        <v>78</v>
      </c>
      <c r="G12" s="184" t="s">
        <v>61</v>
      </c>
      <c r="H12" s="87" t="s">
        <v>79</v>
      </c>
      <c r="I12" s="87" t="s">
        <v>63</v>
      </c>
      <c r="J12" s="186" t="s">
        <v>80</v>
      </c>
      <c r="K12" s="176">
        <v>130000</v>
      </c>
      <c r="L12" s="79">
        <v>14</v>
      </c>
      <c r="M12" s="79">
        <v>0</v>
      </c>
      <c r="N12" s="79">
        <v>60</v>
      </c>
      <c r="O12" s="88">
        <v>5</v>
      </c>
      <c r="P12" s="89">
        <v>0</v>
      </c>
      <c r="Q12" s="90">
        <f>O12+P12</f>
        <v>5</v>
      </c>
      <c r="R12" s="80">
        <f>IFERROR(Q12/N12,"-")</f>
        <v>0.083333333333333</v>
      </c>
      <c r="S12" s="79">
        <v>1</v>
      </c>
      <c r="T12" s="79">
        <v>2</v>
      </c>
      <c r="U12" s="80">
        <f>IFERROR(T12/(Q12),"-")</f>
        <v>0.4</v>
      </c>
      <c r="V12" s="81">
        <f>IFERROR(K12/SUM(Q12:Q13),"-")</f>
        <v>11818.181818182</v>
      </c>
      <c r="W12" s="82">
        <v>1</v>
      </c>
      <c r="X12" s="80">
        <f>IF(Q12=0,"-",W12/Q12)</f>
        <v>0.2</v>
      </c>
      <c r="Y12" s="181">
        <v>130000</v>
      </c>
      <c r="Z12" s="182">
        <f>IFERROR(Y12/Q12,"-")</f>
        <v>26000</v>
      </c>
      <c r="AA12" s="182">
        <f>IFERROR(Y12/W12,"-")</f>
        <v>130000</v>
      </c>
      <c r="AB12" s="176">
        <f>SUM(Y12:Y13)-SUM(K12:K13)</f>
        <v>114000</v>
      </c>
      <c r="AC12" s="83">
        <f>SUM(Y12:Y13)/SUM(K12:K13)</f>
        <v>1.8769230769231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0.2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2</v>
      </c>
      <c r="BG12" s="110">
        <f>IF(Q12=0,"",IF(BF12=0,"",(BF12/Q12)))</f>
        <v>0.4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1</v>
      </c>
      <c r="BY12" s="124">
        <f>IF(Q12=0,"",IF(BX12=0,"",(BX12/Q12)))</f>
        <v>0.2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>
        <v>1</v>
      </c>
      <c r="CH12" s="131">
        <f>IF(Q12=0,"",IF(CG12=0,"",(CG12/Q12)))</f>
        <v>0.2</v>
      </c>
      <c r="CI12" s="132">
        <v>1</v>
      </c>
      <c r="CJ12" s="133">
        <f>IFERROR(CI12/CG12,"-")</f>
        <v>1</v>
      </c>
      <c r="CK12" s="134">
        <v>130000</v>
      </c>
      <c r="CL12" s="135">
        <f>IFERROR(CK12/CG12,"-")</f>
        <v>130000</v>
      </c>
      <c r="CM12" s="136"/>
      <c r="CN12" s="136"/>
      <c r="CO12" s="136">
        <v>1</v>
      </c>
      <c r="CP12" s="137">
        <v>1</v>
      </c>
      <c r="CQ12" s="138">
        <v>130000</v>
      </c>
      <c r="CR12" s="138">
        <v>130000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81</v>
      </c>
      <c r="C13" s="184" t="s">
        <v>58</v>
      </c>
      <c r="D13" s="184"/>
      <c r="E13" s="184" t="s">
        <v>77</v>
      </c>
      <c r="F13" s="184" t="s">
        <v>78</v>
      </c>
      <c r="G13" s="184" t="s">
        <v>66</v>
      </c>
      <c r="H13" s="87"/>
      <c r="I13" s="87"/>
      <c r="J13" s="87"/>
      <c r="K13" s="176"/>
      <c r="L13" s="79">
        <v>22</v>
      </c>
      <c r="M13" s="79">
        <v>18</v>
      </c>
      <c r="N13" s="79">
        <v>14</v>
      </c>
      <c r="O13" s="88">
        <v>6</v>
      </c>
      <c r="P13" s="89">
        <v>0</v>
      </c>
      <c r="Q13" s="90">
        <f>O13+P13</f>
        <v>6</v>
      </c>
      <c r="R13" s="80">
        <f>IFERROR(Q13/N13,"-")</f>
        <v>0.42857142857143</v>
      </c>
      <c r="S13" s="79">
        <v>2</v>
      </c>
      <c r="T13" s="79">
        <v>0</v>
      </c>
      <c r="U13" s="80">
        <f>IFERROR(T13/(Q13),"-")</f>
        <v>0</v>
      </c>
      <c r="V13" s="81"/>
      <c r="W13" s="82">
        <v>2</v>
      </c>
      <c r="X13" s="80">
        <f>IF(Q13=0,"-",W13/Q13)</f>
        <v>0.33333333333333</v>
      </c>
      <c r="Y13" s="181">
        <v>114000</v>
      </c>
      <c r="Z13" s="182">
        <f>IFERROR(Y13/Q13,"-")</f>
        <v>19000</v>
      </c>
      <c r="AA13" s="182">
        <f>IFERROR(Y13/W13,"-")</f>
        <v>57000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0.16666666666667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</v>
      </c>
      <c r="BG13" s="110">
        <f>IF(Q13=0,"",IF(BF13=0,"",(BF13/Q13)))</f>
        <v>0.16666666666667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</v>
      </c>
      <c r="BP13" s="117">
        <f>IF(Q13=0,"",IF(BO13=0,"",(BO13/Q13)))</f>
        <v>0.16666666666667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0.33333333333333</v>
      </c>
      <c r="BZ13" s="125">
        <v>1</v>
      </c>
      <c r="CA13" s="126">
        <f>IFERROR(BZ13/BX13,"-")</f>
        <v>0.5</v>
      </c>
      <c r="CB13" s="127">
        <v>91000</v>
      </c>
      <c r="CC13" s="128">
        <f>IFERROR(CB13/BX13,"-")</f>
        <v>45500</v>
      </c>
      <c r="CD13" s="129"/>
      <c r="CE13" s="129"/>
      <c r="CF13" s="129">
        <v>1</v>
      </c>
      <c r="CG13" s="130">
        <v>1</v>
      </c>
      <c r="CH13" s="131">
        <f>IF(Q13=0,"",IF(CG13=0,"",(CG13/Q13)))</f>
        <v>0.16666666666667</v>
      </c>
      <c r="CI13" s="132">
        <v>1</v>
      </c>
      <c r="CJ13" s="133">
        <f>IFERROR(CI13/CG13,"-")</f>
        <v>1</v>
      </c>
      <c r="CK13" s="134">
        <v>23000</v>
      </c>
      <c r="CL13" s="135">
        <f>IFERROR(CK13/CG13,"-")</f>
        <v>23000</v>
      </c>
      <c r="CM13" s="136"/>
      <c r="CN13" s="136"/>
      <c r="CO13" s="136">
        <v>1</v>
      </c>
      <c r="CP13" s="137">
        <v>2</v>
      </c>
      <c r="CQ13" s="138">
        <v>114000</v>
      </c>
      <c r="CR13" s="138">
        <v>91000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2.5583333333333</v>
      </c>
      <c r="B14" s="184" t="s">
        <v>82</v>
      </c>
      <c r="C14" s="184" t="s">
        <v>58</v>
      </c>
      <c r="D14" s="184"/>
      <c r="E14" s="184" t="s">
        <v>83</v>
      </c>
      <c r="F14" s="184" t="s">
        <v>84</v>
      </c>
      <c r="G14" s="184" t="s">
        <v>61</v>
      </c>
      <c r="H14" s="87" t="s">
        <v>85</v>
      </c>
      <c r="I14" s="87" t="s">
        <v>86</v>
      </c>
      <c r="J14" s="186" t="s">
        <v>87</v>
      </c>
      <c r="K14" s="176">
        <v>120000</v>
      </c>
      <c r="L14" s="79">
        <v>22</v>
      </c>
      <c r="M14" s="79">
        <v>0</v>
      </c>
      <c r="N14" s="79">
        <v>74</v>
      </c>
      <c r="O14" s="88">
        <v>5</v>
      </c>
      <c r="P14" s="89">
        <v>0</v>
      </c>
      <c r="Q14" s="90">
        <f>O14+P14</f>
        <v>5</v>
      </c>
      <c r="R14" s="80">
        <f>IFERROR(Q14/N14,"-")</f>
        <v>0.067567567567568</v>
      </c>
      <c r="S14" s="79">
        <v>1</v>
      </c>
      <c r="T14" s="79">
        <v>0</v>
      </c>
      <c r="U14" s="80">
        <f>IFERROR(T14/(Q14),"-")</f>
        <v>0</v>
      </c>
      <c r="V14" s="81">
        <f>IFERROR(K14/SUM(Q14:Q15),"-")</f>
        <v>10000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187000</v>
      </c>
      <c r="AC14" s="83">
        <f>SUM(Y14:Y15)/SUM(K14:K15)</f>
        <v>2.5583333333333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0.2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3</v>
      </c>
      <c r="BP14" s="117">
        <f>IF(Q14=0,"",IF(BO14=0,"",(BO14/Q14)))</f>
        <v>0.6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0.2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88</v>
      </c>
      <c r="C15" s="184" t="s">
        <v>58</v>
      </c>
      <c r="D15" s="184"/>
      <c r="E15" s="184" t="s">
        <v>83</v>
      </c>
      <c r="F15" s="184" t="s">
        <v>84</v>
      </c>
      <c r="G15" s="184" t="s">
        <v>66</v>
      </c>
      <c r="H15" s="87"/>
      <c r="I15" s="87"/>
      <c r="J15" s="87"/>
      <c r="K15" s="176"/>
      <c r="L15" s="79">
        <v>38</v>
      </c>
      <c r="M15" s="79">
        <v>28</v>
      </c>
      <c r="N15" s="79">
        <v>24</v>
      </c>
      <c r="O15" s="88">
        <v>7</v>
      </c>
      <c r="P15" s="89">
        <v>0</v>
      </c>
      <c r="Q15" s="90">
        <f>O15+P15</f>
        <v>7</v>
      </c>
      <c r="R15" s="80">
        <f>IFERROR(Q15/N15,"-")</f>
        <v>0.29166666666667</v>
      </c>
      <c r="S15" s="79">
        <v>0</v>
      </c>
      <c r="T15" s="79">
        <v>2</v>
      </c>
      <c r="U15" s="80">
        <f>IFERROR(T15/(Q15),"-")</f>
        <v>0.28571428571429</v>
      </c>
      <c r="V15" s="81"/>
      <c r="W15" s="82">
        <v>1</v>
      </c>
      <c r="X15" s="80">
        <f>IF(Q15=0,"-",W15/Q15)</f>
        <v>0.14285714285714</v>
      </c>
      <c r="Y15" s="181">
        <v>307000</v>
      </c>
      <c r="Z15" s="182">
        <f>IFERROR(Y15/Q15,"-")</f>
        <v>43857.142857143</v>
      </c>
      <c r="AA15" s="182">
        <f>IFERROR(Y15/W15,"-")</f>
        <v>307000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2</v>
      </c>
      <c r="BG15" s="110">
        <f>IF(Q15=0,"",IF(BF15=0,"",(BF15/Q15)))</f>
        <v>0.28571428571429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2</v>
      </c>
      <c r="BP15" s="117">
        <f>IF(Q15=0,"",IF(BO15=0,"",(BO15/Q15)))</f>
        <v>0.28571428571429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0.14285714285714</v>
      </c>
      <c r="BZ15" s="125">
        <v>1</v>
      </c>
      <c r="CA15" s="126">
        <f>IFERROR(BZ15/BX15,"-")</f>
        <v>1</v>
      </c>
      <c r="CB15" s="127">
        <v>307000</v>
      </c>
      <c r="CC15" s="128">
        <f>IFERROR(CB15/BX15,"-")</f>
        <v>307000</v>
      </c>
      <c r="CD15" s="129"/>
      <c r="CE15" s="129"/>
      <c r="CF15" s="129">
        <v>1</v>
      </c>
      <c r="CG15" s="130">
        <v>2</v>
      </c>
      <c r="CH15" s="131">
        <f>IF(Q15=0,"",IF(CG15=0,"",(CG15/Q15)))</f>
        <v>0.28571428571429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1</v>
      </c>
      <c r="CQ15" s="138">
        <v>307000</v>
      </c>
      <c r="CR15" s="138">
        <v>307000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>
        <f>AC16</f>
        <v>2.58</v>
      </c>
      <c r="B16" s="184" t="s">
        <v>89</v>
      </c>
      <c r="C16" s="184" t="s">
        <v>58</v>
      </c>
      <c r="D16" s="184"/>
      <c r="E16" s="184" t="s">
        <v>90</v>
      </c>
      <c r="F16" s="184" t="s">
        <v>91</v>
      </c>
      <c r="G16" s="184" t="s">
        <v>61</v>
      </c>
      <c r="H16" s="87" t="s">
        <v>92</v>
      </c>
      <c r="I16" s="87" t="s">
        <v>93</v>
      </c>
      <c r="J16" s="87" t="s">
        <v>94</v>
      </c>
      <c r="K16" s="176">
        <v>150000</v>
      </c>
      <c r="L16" s="79">
        <v>20</v>
      </c>
      <c r="M16" s="79">
        <v>0</v>
      </c>
      <c r="N16" s="79">
        <v>113</v>
      </c>
      <c r="O16" s="88">
        <v>4</v>
      </c>
      <c r="P16" s="89">
        <v>0</v>
      </c>
      <c r="Q16" s="90">
        <f>O16+P16</f>
        <v>4</v>
      </c>
      <c r="R16" s="80">
        <f>IFERROR(Q16/N16,"-")</f>
        <v>0.035398230088496</v>
      </c>
      <c r="S16" s="79">
        <v>2</v>
      </c>
      <c r="T16" s="79">
        <v>0</v>
      </c>
      <c r="U16" s="80">
        <f>IFERROR(T16/(Q16),"-")</f>
        <v>0</v>
      </c>
      <c r="V16" s="81">
        <f>IFERROR(K16/SUM(Q16:Q17),"-")</f>
        <v>11538.461538462</v>
      </c>
      <c r="W16" s="82">
        <v>2</v>
      </c>
      <c r="X16" s="80">
        <f>IF(Q16=0,"-",W16/Q16)</f>
        <v>0.5</v>
      </c>
      <c r="Y16" s="181">
        <v>68000</v>
      </c>
      <c r="Z16" s="182">
        <f>IFERROR(Y16/Q16,"-")</f>
        <v>17000</v>
      </c>
      <c r="AA16" s="182">
        <f>IFERROR(Y16/W16,"-")</f>
        <v>34000</v>
      </c>
      <c r="AB16" s="176">
        <f>SUM(Y16:Y17)-SUM(K16:K17)</f>
        <v>237000</v>
      </c>
      <c r="AC16" s="83">
        <f>SUM(Y16:Y17)/SUM(K16:K17)</f>
        <v>2.58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0.25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2</v>
      </c>
      <c r="BY16" s="124">
        <f>IF(Q16=0,"",IF(BX16=0,"",(BX16/Q16)))</f>
        <v>0.5</v>
      </c>
      <c r="BZ16" s="125">
        <v>1</v>
      </c>
      <c r="CA16" s="126">
        <f>IFERROR(BZ16/BX16,"-")</f>
        <v>0.5</v>
      </c>
      <c r="CB16" s="127">
        <v>59000</v>
      </c>
      <c r="CC16" s="128">
        <f>IFERROR(CB16/BX16,"-")</f>
        <v>29500</v>
      </c>
      <c r="CD16" s="129"/>
      <c r="CE16" s="129"/>
      <c r="CF16" s="129">
        <v>1</v>
      </c>
      <c r="CG16" s="130">
        <v>1</v>
      </c>
      <c r="CH16" s="131">
        <f>IF(Q16=0,"",IF(CG16=0,"",(CG16/Q16)))</f>
        <v>0.25</v>
      </c>
      <c r="CI16" s="132">
        <v>1</v>
      </c>
      <c r="CJ16" s="133">
        <f>IFERROR(CI16/CG16,"-")</f>
        <v>1</v>
      </c>
      <c r="CK16" s="134">
        <v>9000</v>
      </c>
      <c r="CL16" s="135">
        <f>IFERROR(CK16/CG16,"-")</f>
        <v>9000</v>
      </c>
      <c r="CM16" s="136"/>
      <c r="CN16" s="136"/>
      <c r="CO16" s="136">
        <v>1</v>
      </c>
      <c r="CP16" s="137">
        <v>2</v>
      </c>
      <c r="CQ16" s="138">
        <v>68000</v>
      </c>
      <c r="CR16" s="138">
        <v>59000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95</v>
      </c>
      <c r="C17" s="184" t="s">
        <v>58</v>
      </c>
      <c r="D17" s="184"/>
      <c r="E17" s="184" t="s">
        <v>90</v>
      </c>
      <c r="F17" s="184" t="s">
        <v>91</v>
      </c>
      <c r="G17" s="184" t="s">
        <v>66</v>
      </c>
      <c r="H17" s="87"/>
      <c r="I17" s="87"/>
      <c r="J17" s="87"/>
      <c r="K17" s="176"/>
      <c r="L17" s="79">
        <v>50</v>
      </c>
      <c r="M17" s="79">
        <v>37</v>
      </c>
      <c r="N17" s="79">
        <v>38</v>
      </c>
      <c r="O17" s="88">
        <v>9</v>
      </c>
      <c r="P17" s="89">
        <v>0</v>
      </c>
      <c r="Q17" s="90">
        <f>O17+P17</f>
        <v>9</v>
      </c>
      <c r="R17" s="80">
        <f>IFERROR(Q17/N17,"-")</f>
        <v>0.23684210526316</v>
      </c>
      <c r="S17" s="79">
        <v>1</v>
      </c>
      <c r="T17" s="79">
        <v>4</v>
      </c>
      <c r="U17" s="80">
        <f>IFERROR(T17/(Q17),"-")</f>
        <v>0.44444444444444</v>
      </c>
      <c r="V17" s="81"/>
      <c r="W17" s="82">
        <v>1</v>
      </c>
      <c r="X17" s="80">
        <f>IF(Q17=0,"-",W17/Q17)</f>
        <v>0.11111111111111</v>
      </c>
      <c r="Y17" s="181">
        <v>319000</v>
      </c>
      <c r="Z17" s="182">
        <f>IFERROR(Y17/Q17,"-")</f>
        <v>35444.444444444</v>
      </c>
      <c r="AA17" s="182">
        <f>IFERROR(Y17/W17,"-")</f>
        <v>319000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0.11111111111111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4</v>
      </c>
      <c r="BP17" s="117">
        <f>IF(Q17=0,"",IF(BO17=0,"",(BO17/Q17)))</f>
        <v>0.44444444444444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4</v>
      </c>
      <c r="BY17" s="124">
        <f>IF(Q17=0,"",IF(BX17=0,"",(BX17/Q17)))</f>
        <v>0.44444444444444</v>
      </c>
      <c r="BZ17" s="125">
        <v>1</v>
      </c>
      <c r="CA17" s="126">
        <f>IFERROR(BZ17/BX17,"-")</f>
        <v>0.25</v>
      </c>
      <c r="CB17" s="127">
        <v>319000</v>
      </c>
      <c r="CC17" s="128">
        <f>IFERROR(CB17/BX17,"-")</f>
        <v>79750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319000</v>
      </c>
      <c r="CR17" s="138">
        <v>319000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>
        <f>AC18</f>
        <v>0.86</v>
      </c>
      <c r="B18" s="184" t="s">
        <v>96</v>
      </c>
      <c r="C18" s="184" t="s">
        <v>58</v>
      </c>
      <c r="D18" s="184"/>
      <c r="E18" s="184" t="s">
        <v>97</v>
      </c>
      <c r="F18" s="184" t="s">
        <v>98</v>
      </c>
      <c r="G18" s="184" t="s">
        <v>61</v>
      </c>
      <c r="H18" s="87" t="s">
        <v>85</v>
      </c>
      <c r="I18" s="87" t="s">
        <v>99</v>
      </c>
      <c r="J18" s="185" t="s">
        <v>100</v>
      </c>
      <c r="K18" s="176">
        <v>100000</v>
      </c>
      <c r="L18" s="79">
        <v>3</v>
      </c>
      <c r="M18" s="79">
        <v>0</v>
      </c>
      <c r="N18" s="79">
        <v>34</v>
      </c>
      <c r="O18" s="88">
        <v>1</v>
      </c>
      <c r="P18" s="89">
        <v>0</v>
      </c>
      <c r="Q18" s="90">
        <f>O18+P18</f>
        <v>1</v>
      </c>
      <c r="R18" s="80">
        <f>IFERROR(Q18/N18,"-")</f>
        <v>0.029411764705882</v>
      </c>
      <c r="S18" s="79">
        <v>0</v>
      </c>
      <c r="T18" s="79">
        <v>0</v>
      </c>
      <c r="U18" s="80">
        <f>IFERROR(T18/(Q18),"-")</f>
        <v>0</v>
      </c>
      <c r="V18" s="81">
        <f>IFERROR(K18/SUM(Q18:Q22),"-")</f>
        <v>6250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SUM(Y18:Y22)-SUM(K18:K22)</f>
        <v>-14000</v>
      </c>
      <c r="AC18" s="83">
        <f>SUM(Y18:Y22)/SUM(K18:K22)</f>
        <v>0.86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1</v>
      </c>
      <c r="BP18" s="117">
        <f>IF(Q18=0,"",IF(BO18=0,"",(BO18/Q18)))</f>
        <v>1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101</v>
      </c>
      <c r="C19" s="184" t="s">
        <v>58</v>
      </c>
      <c r="D19" s="184"/>
      <c r="E19" s="184" t="s">
        <v>102</v>
      </c>
      <c r="F19" s="184" t="s">
        <v>103</v>
      </c>
      <c r="G19" s="184" t="s">
        <v>61</v>
      </c>
      <c r="H19" s="87" t="s">
        <v>85</v>
      </c>
      <c r="I19" s="87" t="s">
        <v>99</v>
      </c>
      <c r="J19" s="186" t="s">
        <v>80</v>
      </c>
      <c r="K19" s="176"/>
      <c r="L19" s="79">
        <v>2</v>
      </c>
      <c r="M19" s="79">
        <v>0</v>
      </c>
      <c r="N19" s="79">
        <v>41</v>
      </c>
      <c r="O19" s="88">
        <v>2</v>
      </c>
      <c r="P19" s="89">
        <v>0</v>
      </c>
      <c r="Q19" s="90">
        <f>O19+P19</f>
        <v>2</v>
      </c>
      <c r="R19" s="80">
        <f>IFERROR(Q19/N19,"-")</f>
        <v>0.048780487804878</v>
      </c>
      <c r="S19" s="79">
        <v>0</v>
      </c>
      <c r="T19" s="79">
        <v>1</v>
      </c>
      <c r="U19" s="80">
        <f>IFERROR(T19/(Q19),"-")</f>
        <v>0.5</v>
      </c>
      <c r="V19" s="81"/>
      <c r="W19" s="82">
        <v>1</v>
      </c>
      <c r="X19" s="80">
        <f>IF(Q19=0,"-",W19/Q19)</f>
        <v>0.5</v>
      </c>
      <c r="Y19" s="181">
        <v>10000</v>
      </c>
      <c r="Z19" s="182">
        <f>IFERROR(Y19/Q19,"-")</f>
        <v>5000</v>
      </c>
      <c r="AA19" s="182">
        <f>IFERROR(Y19/W19,"-")</f>
        <v>10000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0.5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1</v>
      </c>
      <c r="BP19" s="117">
        <f>IF(Q19=0,"",IF(BO19=0,"",(BO19/Q19)))</f>
        <v>0.5</v>
      </c>
      <c r="BQ19" s="118">
        <v>1</v>
      </c>
      <c r="BR19" s="119">
        <f>IFERROR(BQ19/BO19,"-")</f>
        <v>1</v>
      </c>
      <c r="BS19" s="120">
        <v>10000</v>
      </c>
      <c r="BT19" s="121">
        <f>IFERROR(BS19/BO19,"-")</f>
        <v>10000</v>
      </c>
      <c r="BU19" s="122"/>
      <c r="BV19" s="122">
        <v>1</v>
      </c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10000</v>
      </c>
      <c r="CR19" s="138">
        <v>10000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104</v>
      </c>
      <c r="C20" s="184" t="s">
        <v>58</v>
      </c>
      <c r="D20" s="184"/>
      <c r="E20" s="184" t="s">
        <v>105</v>
      </c>
      <c r="F20" s="184" t="s">
        <v>106</v>
      </c>
      <c r="G20" s="184" t="s">
        <v>61</v>
      </c>
      <c r="H20" s="87" t="s">
        <v>85</v>
      </c>
      <c r="I20" s="87" t="s">
        <v>99</v>
      </c>
      <c r="J20" s="185" t="s">
        <v>107</v>
      </c>
      <c r="K20" s="176"/>
      <c r="L20" s="79">
        <v>7</v>
      </c>
      <c r="M20" s="79">
        <v>0</v>
      </c>
      <c r="N20" s="79">
        <v>27</v>
      </c>
      <c r="O20" s="88">
        <v>2</v>
      </c>
      <c r="P20" s="89">
        <v>0</v>
      </c>
      <c r="Q20" s="90">
        <f>O20+P20</f>
        <v>2</v>
      </c>
      <c r="R20" s="80">
        <f>IFERROR(Q20/N20,"-")</f>
        <v>0.074074074074074</v>
      </c>
      <c r="S20" s="79">
        <v>0</v>
      </c>
      <c r="T20" s="79">
        <v>0</v>
      </c>
      <c r="U20" s="80">
        <f>IFERROR(T20/(Q20),"-")</f>
        <v>0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1</v>
      </c>
      <c r="AX20" s="104">
        <f>IF(Q20=0,"",IF(AW20=0,"",(AW20/Q20)))</f>
        <v>0.5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1</v>
      </c>
      <c r="BP20" s="117">
        <f>IF(Q20=0,"",IF(BO20=0,"",(BO20/Q20)))</f>
        <v>0.5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108</v>
      </c>
      <c r="C21" s="184" t="s">
        <v>58</v>
      </c>
      <c r="D21" s="184"/>
      <c r="E21" s="184" t="s">
        <v>109</v>
      </c>
      <c r="F21" s="184" t="s">
        <v>110</v>
      </c>
      <c r="G21" s="184" t="s">
        <v>61</v>
      </c>
      <c r="H21" s="87" t="s">
        <v>85</v>
      </c>
      <c r="I21" s="87" t="s">
        <v>99</v>
      </c>
      <c r="J21" s="186" t="s">
        <v>111</v>
      </c>
      <c r="K21" s="176"/>
      <c r="L21" s="79">
        <v>2</v>
      </c>
      <c r="M21" s="79">
        <v>0</v>
      </c>
      <c r="N21" s="79">
        <v>28</v>
      </c>
      <c r="O21" s="88">
        <v>2</v>
      </c>
      <c r="P21" s="89">
        <v>0</v>
      </c>
      <c r="Q21" s="90">
        <f>O21+P21</f>
        <v>2</v>
      </c>
      <c r="R21" s="80">
        <f>IFERROR(Q21/N21,"-")</f>
        <v>0.071428571428571</v>
      </c>
      <c r="S21" s="79">
        <v>0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1</v>
      </c>
      <c r="BY21" s="124">
        <f>IF(Q21=0,"",IF(BX21=0,"",(BX21/Q21)))</f>
        <v>0.5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112</v>
      </c>
      <c r="C22" s="184" t="s">
        <v>58</v>
      </c>
      <c r="D22" s="184"/>
      <c r="E22" s="184" t="s">
        <v>113</v>
      </c>
      <c r="F22" s="184" t="s">
        <v>113</v>
      </c>
      <c r="G22" s="184" t="s">
        <v>66</v>
      </c>
      <c r="H22" s="87" t="s">
        <v>114</v>
      </c>
      <c r="I22" s="87"/>
      <c r="J22" s="87"/>
      <c r="K22" s="176"/>
      <c r="L22" s="79">
        <v>70</v>
      </c>
      <c r="M22" s="79">
        <v>44</v>
      </c>
      <c r="N22" s="79">
        <v>28</v>
      </c>
      <c r="O22" s="88">
        <v>9</v>
      </c>
      <c r="P22" s="89">
        <v>0</v>
      </c>
      <c r="Q22" s="90">
        <f>O22+P22</f>
        <v>9</v>
      </c>
      <c r="R22" s="80">
        <f>IFERROR(Q22/N22,"-")</f>
        <v>0.32142857142857</v>
      </c>
      <c r="S22" s="79">
        <v>2</v>
      </c>
      <c r="T22" s="79">
        <v>2</v>
      </c>
      <c r="U22" s="80">
        <f>IFERROR(T22/(Q22),"-")</f>
        <v>0.22222222222222</v>
      </c>
      <c r="V22" s="81"/>
      <c r="W22" s="82">
        <v>3</v>
      </c>
      <c r="X22" s="80">
        <f>IF(Q22=0,"-",W22/Q22)</f>
        <v>0.33333333333333</v>
      </c>
      <c r="Y22" s="181">
        <v>76000</v>
      </c>
      <c r="Z22" s="182">
        <f>IFERROR(Y22/Q22,"-")</f>
        <v>8444.4444444444</v>
      </c>
      <c r="AA22" s="182">
        <f>IFERROR(Y22/W22,"-")</f>
        <v>25333.333333333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0.11111111111111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>
        <v>1</v>
      </c>
      <c r="AX22" s="104">
        <f>IF(Q22=0,"",IF(AW22=0,"",(AW22/Q22)))</f>
        <v>0.11111111111111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2</v>
      </c>
      <c r="BP22" s="117">
        <f>IF(Q22=0,"",IF(BO22=0,"",(BO22/Q22)))</f>
        <v>0.22222222222222</v>
      </c>
      <c r="BQ22" s="118">
        <v>2</v>
      </c>
      <c r="BR22" s="119">
        <f>IFERROR(BQ22/BO22,"-")</f>
        <v>1</v>
      </c>
      <c r="BS22" s="120">
        <v>73000</v>
      </c>
      <c r="BT22" s="121">
        <f>IFERROR(BS22/BO22,"-")</f>
        <v>36500</v>
      </c>
      <c r="BU22" s="122">
        <v>1</v>
      </c>
      <c r="BV22" s="122"/>
      <c r="BW22" s="122">
        <v>1</v>
      </c>
      <c r="BX22" s="123">
        <v>3</v>
      </c>
      <c r="BY22" s="124">
        <f>IF(Q22=0,"",IF(BX22=0,"",(BX22/Q22)))</f>
        <v>0.33333333333333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>
        <v>2</v>
      </c>
      <c r="CH22" s="131">
        <f>IF(Q22=0,"",IF(CG22=0,"",(CG22/Q22)))</f>
        <v>0.22222222222222</v>
      </c>
      <c r="CI22" s="132">
        <v>1</v>
      </c>
      <c r="CJ22" s="133">
        <f>IFERROR(CI22/CG22,"-")</f>
        <v>0.5</v>
      </c>
      <c r="CK22" s="134">
        <v>3000</v>
      </c>
      <c r="CL22" s="135">
        <f>IFERROR(CK22/CG22,"-")</f>
        <v>1500</v>
      </c>
      <c r="CM22" s="136">
        <v>1</v>
      </c>
      <c r="CN22" s="136"/>
      <c r="CO22" s="136"/>
      <c r="CP22" s="137">
        <v>3</v>
      </c>
      <c r="CQ22" s="138">
        <v>76000</v>
      </c>
      <c r="CR22" s="138">
        <v>68000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30"/>
      <c r="B23" s="84"/>
      <c r="C23" s="84"/>
      <c r="D23" s="85"/>
      <c r="E23" s="85"/>
      <c r="F23" s="85"/>
      <c r="G23" s="86"/>
      <c r="H23" s="87"/>
      <c r="I23" s="87"/>
      <c r="J23" s="87"/>
      <c r="K23" s="177"/>
      <c r="L23" s="34"/>
      <c r="M23" s="34"/>
      <c r="N23" s="31"/>
      <c r="O23" s="23"/>
      <c r="P23" s="23"/>
      <c r="Q23" s="23"/>
      <c r="R23" s="32"/>
      <c r="S23" s="32"/>
      <c r="T23" s="23"/>
      <c r="U23" s="32"/>
      <c r="V23" s="25"/>
      <c r="W23" s="25"/>
      <c r="X23" s="25"/>
      <c r="Y23" s="183"/>
      <c r="Z23" s="183"/>
      <c r="AA23" s="183"/>
      <c r="AB23" s="183"/>
      <c r="AC23" s="33"/>
      <c r="AD23" s="57"/>
      <c r="AE23" s="61"/>
      <c r="AF23" s="62"/>
      <c r="AG23" s="61"/>
      <c r="AH23" s="65"/>
      <c r="AI23" s="66"/>
      <c r="AJ23" s="67"/>
      <c r="AK23" s="68"/>
      <c r="AL23" s="68"/>
      <c r="AM23" s="68"/>
      <c r="AN23" s="61"/>
      <c r="AO23" s="62"/>
      <c r="AP23" s="61"/>
      <c r="AQ23" s="65"/>
      <c r="AR23" s="66"/>
      <c r="AS23" s="67"/>
      <c r="AT23" s="68"/>
      <c r="AU23" s="68"/>
      <c r="AV23" s="68"/>
      <c r="AW23" s="61"/>
      <c r="AX23" s="62"/>
      <c r="AY23" s="61"/>
      <c r="AZ23" s="65"/>
      <c r="BA23" s="66"/>
      <c r="BB23" s="67"/>
      <c r="BC23" s="68"/>
      <c r="BD23" s="68"/>
      <c r="BE23" s="68"/>
      <c r="BF23" s="61"/>
      <c r="BG23" s="62"/>
      <c r="BH23" s="61"/>
      <c r="BI23" s="65"/>
      <c r="BJ23" s="66"/>
      <c r="BK23" s="67"/>
      <c r="BL23" s="68"/>
      <c r="BM23" s="68"/>
      <c r="BN23" s="68"/>
      <c r="BO23" s="63"/>
      <c r="BP23" s="64"/>
      <c r="BQ23" s="61"/>
      <c r="BR23" s="65"/>
      <c r="BS23" s="66"/>
      <c r="BT23" s="67"/>
      <c r="BU23" s="68"/>
      <c r="BV23" s="68"/>
      <c r="BW23" s="68"/>
      <c r="BX23" s="63"/>
      <c r="BY23" s="64"/>
      <c r="BZ23" s="61"/>
      <c r="CA23" s="65"/>
      <c r="CB23" s="66"/>
      <c r="CC23" s="67"/>
      <c r="CD23" s="68"/>
      <c r="CE23" s="68"/>
      <c r="CF23" s="68"/>
      <c r="CG23" s="63"/>
      <c r="CH23" s="64"/>
      <c r="CI23" s="61"/>
      <c r="CJ23" s="65"/>
      <c r="CK23" s="66"/>
      <c r="CL23" s="67"/>
      <c r="CM23" s="68"/>
      <c r="CN23" s="68"/>
      <c r="CO23" s="68"/>
      <c r="CP23" s="69"/>
      <c r="CQ23" s="66"/>
      <c r="CR23" s="66"/>
      <c r="CS23" s="66"/>
      <c r="CT23" s="70"/>
    </row>
    <row r="24" spans="1:99">
      <c r="A24" s="30"/>
      <c r="B24" s="37"/>
      <c r="C24" s="37"/>
      <c r="D24" s="21"/>
      <c r="E24" s="21"/>
      <c r="F24" s="21"/>
      <c r="G24" s="22"/>
      <c r="H24" s="36"/>
      <c r="I24" s="36"/>
      <c r="J24" s="73"/>
      <c r="K24" s="178"/>
      <c r="L24" s="34"/>
      <c r="M24" s="34"/>
      <c r="N24" s="31"/>
      <c r="O24" s="23"/>
      <c r="P24" s="23"/>
      <c r="Q24" s="23"/>
      <c r="R24" s="32"/>
      <c r="S24" s="32"/>
      <c r="T24" s="23"/>
      <c r="U24" s="32"/>
      <c r="V24" s="25"/>
      <c r="W24" s="25"/>
      <c r="X24" s="25"/>
      <c r="Y24" s="183"/>
      <c r="Z24" s="183"/>
      <c r="AA24" s="183"/>
      <c r="AB24" s="183"/>
      <c r="AC24" s="33"/>
      <c r="AD24" s="59"/>
      <c r="AE24" s="61"/>
      <c r="AF24" s="62"/>
      <c r="AG24" s="61"/>
      <c r="AH24" s="65"/>
      <c r="AI24" s="66"/>
      <c r="AJ24" s="67"/>
      <c r="AK24" s="68"/>
      <c r="AL24" s="68"/>
      <c r="AM24" s="68"/>
      <c r="AN24" s="61"/>
      <c r="AO24" s="62"/>
      <c r="AP24" s="61"/>
      <c r="AQ24" s="65"/>
      <c r="AR24" s="66"/>
      <c r="AS24" s="67"/>
      <c r="AT24" s="68"/>
      <c r="AU24" s="68"/>
      <c r="AV24" s="68"/>
      <c r="AW24" s="61"/>
      <c r="AX24" s="62"/>
      <c r="AY24" s="61"/>
      <c r="AZ24" s="65"/>
      <c r="BA24" s="66"/>
      <c r="BB24" s="67"/>
      <c r="BC24" s="68"/>
      <c r="BD24" s="68"/>
      <c r="BE24" s="68"/>
      <c r="BF24" s="61"/>
      <c r="BG24" s="62"/>
      <c r="BH24" s="61"/>
      <c r="BI24" s="65"/>
      <c r="BJ24" s="66"/>
      <c r="BK24" s="67"/>
      <c r="BL24" s="68"/>
      <c r="BM24" s="68"/>
      <c r="BN24" s="68"/>
      <c r="BO24" s="63"/>
      <c r="BP24" s="64"/>
      <c r="BQ24" s="61"/>
      <c r="BR24" s="65"/>
      <c r="BS24" s="66"/>
      <c r="BT24" s="67"/>
      <c r="BU24" s="68"/>
      <c r="BV24" s="68"/>
      <c r="BW24" s="68"/>
      <c r="BX24" s="63"/>
      <c r="BY24" s="64"/>
      <c r="BZ24" s="61"/>
      <c r="CA24" s="65"/>
      <c r="CB24" s="66"/>
      <c r="CC24" s="67"/>
      <c r="CD24" s="68"/>
      <c r="CE24" s="68"/>
      <c r="CF24" s="68"/>
      <c r="CG24" s="63"/>
      <c r="CH24" s="64"/>
      <c r="CI24" s="61"/>
      <c r="CJ24" s="65"/>
      <c r="CK24" s="66"/>
      <c r="CL24" s="67"/>
      <c r="CM24" s="68"/>
      <c r="CN24" s="68"/>
      <c r="CO24" s="68"/>
      <c r="CP24" s="69"/>
      <c r="CQ24" s="66"/>
      <c r="CR24" s="66"/>
      <c r="CS24" s="66"/>
      <c r="CT24" s="70"/>
    </row>
    <row r="25" spans="1:99">
      <c r="A25" s="19">
        <f>AC25</f>
        <v>2.923595505618</v>
      </c>
      <c r="B25" s="39"/>
      <c r="C25" s="39"/>
      <c r="D25" s="39"/>
      <c r="E25" s="39"/>
      <c r="F25" s="39"/>
      <c r="G25" s="39"/>
      <c r="H25" s="40" t="s">
        <v>115</v>
      </c>
      <c r="I25" s="40"/>
      <c r="J25" s="40"/>
      <c r="K25" s="179">
        <f>SUM(K6:K24)</f>
        <v>890000</v>
      </c>
      <c r="L25" s="41">
        <f>SUM(L6:L24)</f>
        <v>440</v>
      </c>
      <c r="M25" s="41">
        <f>SUM(M6:M24)</f>
        <v>211</v>
      </c>
      <c r="N25" s="41">
        <f>SUM(N6:N24)</f>
        <v>712</v>
      </c>
      <c r="O25" s="41">
        <f>SUM(O6:O24)</f>
        <v>83</v>
      </c>
      <c r="P25" s="41">
        <f>SUM(P6:P24)</f>
        <v>0</v>
      </c>
      <c r="Q25" s="41">
        <f>SUM(Q6:Q24)</f>
        <v>83</v>
      </c>
      <c r="R25" s="42">
        <f>IFERROR(Q25/N25,"-")</f>
        <v>0.11657303370787</v>
      </c>
      <c r="S25" s="76">
        <f>SUM(S6:S24)</f>
        <v>13</v>
      </c>
      <c r="T25" s="76">
        <f>SUM(T6:T24)</f>
        <v>17</v>
      </c>
      <c r="U25" s="42">
        <f>IFERROR(S25/Q25,"-")</f>
        <v>0.1566265060241</v>
      </c>
      <c r="V25" s="43">
        <f>IFERROR(K25/Q25,"-")</f>
        <v>10722.891566265</v>
      </c>
      <c r="W25" s="44">
        <f>SUM(W6:W24)</f>
        <v>19</v>
      </c>
      <c r="X25" s="42">
        <f>IFERROR(W25/Q25,"-")</f>
        <v>0.2289156626506</v>
      </c>
      <c r="Y25" s="179">
        <f>SUM(Y6:Y24)</f>
        <v>2602000</v>
      </c>
      <c r="Z25" s="179">
        <f>IFERROR(Y25/Q25,"-")</f>
        <v>31349.397590361</v>
      </c>
      <c r="AA25" s="179">
        <f>IFERROR(Y25/W25,"-")</f>
        <v>136947.36842105</v>
      </c>
      <c r="AB25" s="179">
        <f>Y25-K25</f>
        <v>1712000</v>
      </c>
      <c r="AC25" s="45">
        <f>Y25/K25</f>
        <v>2.923595505618</v>
      </c>
      <c r="AD25" s="58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22"/>
    <mergeCell ref="K18:K22"/>
    <mergeCell ref="V18:V22"/>
    <mergeCell ref="AB18:AB22"/>
    <mergeCell ref="AC18:AC2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