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<sst xmlns="http://schemas.openxmlformats.org/spreadsheetml/2006/main" uniqueCount="125">
  <si>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06月</t>
  </si>
  <si>
    <t>パートナー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</si>
  <si>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</si>
  <si>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</si>
  <si>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</si>
  <si>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</si>
  <si>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</si>
  <si>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</si>
  <si>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</si>
  <si>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</si>
  <si>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</si>
  <si>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</si>
  <si>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</si>
  <si>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</si>
  <si>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</si>
  <si>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</si>
  <si>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</si>
  <si>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</si>
  <si>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</si>
  <si>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</si>
  <si>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</si>
  <si>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</si>
  <si>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</si>
  <si>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</si>
  <si>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</si>
  <si>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</si>
  <si>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</si>
  <si>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</si>
  <si>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</si>
  <si>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</si>
  <si>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</si>
  <si>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</si>
  <si>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</si>
  <si>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</si>
  <si>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</si>
  <si>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</si>
  <si>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</si>
  <si>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</si>
  <si>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</si>
  <si>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</si>
  <si>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</si>
  <si>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</si>
  <si>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</si>
  <si>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</si>
  <si>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</si>
  <si>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</si>
  <si>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</si>
  <si>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</si>
  <si>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</si>
  <si>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</si>
  <si>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</si>
  <si>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</si>
  <si>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</si>
  <si>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</si>
  <si>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</si>
  <si>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</si>
  <si>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</si>
  <si>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pp1739</t>
  </si>
  <si>
    <t>インターカラー</t>
  </si>
  <si>
    <t>(新登録まわり)黒：記事風</t>
  </si>
  <si>
    <t>40代以上限定40代50代60代 中年女性が多いサイト</t>
  </si>
  <si>
    <t>lp01</t>
  </si>
  <si>
    <t>スポニチ関東</t>
  </si>
  <si>
    <t>全5段</t>
  </si>
  <si>
    <t>6月04日(木)</t>
  </si>
  <si>
    <t>pp1740</t>
  </si>
  <si>
    <t>空電</t>
  </si>
  <si>
    <t>pp1741</t>
  </si>
  <si>
    <t>もう50代の熟女だけど</t>
  </si>
  <si>
    <t>スポニチ関西</t>
  </si>
  <si>
    <t>6月27日(土)</t>
  </si>
  <si>
    <t>pp1742</t>
  </si>
  <si>
    <t>pp1743</t>
  </si>
  <si>
    <t>求人版</t>
  </si>
  <si>
    <t>70歳までの出会いリクルート</t>
  </si>
  <si>
    <t>ニッカン関西</t>
  </si>
  <si>
    <t>6月13日(土)</t>
  </si>
  <si>
    <t>pp1744</t>
  </si>
  <si>
    <t>pp1745</t>
  </si>
  <si>
    <t>インターネットが苦手な中年男性に優しい</t>
  </si>
  <si>
    <t>デイリースポーツ関西</t>
  </si>
  <si>
    <t>4C終面全5段</t>
  </si>
  <si>
    <t>pp1746</t>
  </si>
  <si>
    <t>pp1747</t>
  </si>
  <si>
    <t>この歳で、最高の初体験</t>
  </si>
  <si>
    <t>サンスポ関東</t>
  </si>
  <si>
    <t>1C終面全5段</t>
  </si>
  <si>
    <t>6月26日(金)</t>
  </si>
  <si>
    <t>pp1748</t>
  </si>
  <si>
    <t>pp1749</t>
  </si>
  <si>
    <t>大正版</t>
  </si>
  <si>
    <t>123「今度は出会いの緊急事態　〜今まで溜まってた気持ちが溢れすぎて〜」</t>
  </si>
  <si>
    <t>4C雑報</t>
  </si>
  <si>
    <t>6月06日(土)</t>
  </si>
  <si>
    <t>pp1750</t>
  </si>
  <si>
    <t>pp1751</t>
  </si>
  <si>
    <t>旧デイリー風</t>
  </si>
  <si>
    <t>124「出会いのサポートいたします」</t>
  </si>
  <si>
    <t>6月14日(日)</t>
  </si>
  <si>
    <t>pp1752</t>
  </si>
  <si>
    <t>pp1753</t>
  </si>
  <si>
    <t>興奮版</t>
  </si>
  <si>
    <t>125「本広告を見てご登録の方限定。貴方を優先的にご紹介します」</t>
  </si>
  <si>
    <t>6月20日(土)</t>
  </si>
  <si>
    <t>pp1754</t>
  </si>
  <si>
    <t>pp1755</t>
  </si>
  <si>
    <t>求人風</t>
  </si>
  <si>
    <t>126「ご紹介！老後を楽しく過ごすための出会い活用術」</t>
  </si>
  <si>
    <t>6月28日(日)</t>
  </si>
  <si>
    <t>pp1756</t>
  </si>
  <si>
    <t>pp1757</t>
  </si>
  <si>
    <t>記事(青）</t>
  </si>
  <si>
    <t>4C記事枠</t>
  </si>
  <si>
    <t>6月07日(日)</t>
  </si>
  <si>
    <t>pp1758</t>
  </si>
  <si>
    <t>記事(赤)</t>
  </si>
  <si>
    <t>pp1759</t>
  </si>
  <si>
    <t>記事(黄色)</t>
  </si>
  <si>
    <t>6月21日(日)</t>
  </si>
  <si>
    <t>pp1760</t>
  </si>
  <si>
    <t>記事(ノーマル)</t>
  </si>
  <si>
    <t>pp1761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</si>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</sst>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1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0.775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18</v>
      </c>
      <c r="M6" s="79">
        <v>0</v>
      </c>
      <c r="N6" s="79">
        <v>46</v>
      </c>
      <c r="O6" s="88">
        <v>7</v>
      </c>
      <c r="P6" s="89">
        <v>0</v>
      </c>
      <c r="Q6" s="90">
        <f>O6+P6</f>
        <v>7</v>
      </c>
      <c r="R6" s="80">
        <f>IFERROR(Q6/N6,"-")</f>
        <v>0.15217391304348</v>
      </c>
      <c r="S6" s="79">
        <v>0</v>
      </c>
      <c r="T6" s="79">
        <v>1</v>
      </c>
      <c r="U6" s="80">
        <f>IFERROR(T6/(Q6),"-")</f>
        <v>0.14285714285714</v>
      </c>
      <c r="V6" s="81">
        <f>IFERROR(K6/SUM(Q6:Q7),"-")</f>
        <v>8571.4285714286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-27000</v>
      </c>
      <c r="AC6" s="83">
        <f>SUM(Y6:Y7)/SUM(K6:K7)</f>
        <v>0.775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0.14285714285714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3</v>
      </c>
      <c r="BG6" s="110">
        <f>IF(Q6=0,"",IF(BF6=0,"",(BF6/Q6)))</f>
        <v>0.42857142857143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0.28571428571429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1</v>
      </c>
      <c r="BY6" s="124">
        <f>IF(Q6=0,"",IF(BX6=0,"",(BX6/Q6)))</f>
        <v>0.14285714285714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43</v>
      </c>
      <c r="M7" s="79">
        <v>30</v>
      </c>
      <c r="N7" s="79">
        <v>23</v>
      </c>
      <c r="O7" s="88">
        <v>7</v>
      </c>
      <c r="P7" s="89">
        <v>0</v>
      </c>
      <c r="Q7" s="90">
        <f>O7+P7</f>
        <v>7</v>
      </c>
      <c r="R7" s="80">
        <f>IFERROR(Q7/N7,"-")</f>
        <v>0.30434782608696</v>
      </c>
      <c r="S7" s="79">
        <v>3</v>
      </c>
      <c r="T7" s="79">
        <v>0</v>
      </c>
      <c r="U7" s="80">
        <f>IFERROR(T7/(Q7),"-")</f>
        <v>0</v>
      </c>
      <c r="V7" s="81"/>
      <c r="W7" s="82">
        <v>3</v>
      </c>
      <c r="X7" s="80">
        <f>IF(Q7=0,"-",W7/Q7)</f>
        <v>0.42857142857143</v>
      </c>
      <c r="Y7" s="181">
        <v>93000</v>
      </c>
      <c r="Z7" s="182">
        <f>IFERROR(Y7/Q7,"-")</f>
        <v>13285.714285714</v>
      </c>
      <c r="AA7" s="182">
        <f>IFERROR(Y7/W7,"-")</f>
        <v>31000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0.14285714285714</v>
      </c>
      <c r="BQ7" s="118">
        <v>1</v>
      </c>
      <c r="BR7" s="119">
        <f>IFERROR(BQ7/BO7,"-")</f>
        <v>1</v>
      </c>
      <c r="BS7" s="120">
        <v>8000</v>
      </c>
      <c r="BT7" s="121">
        <f>IFERROR(BS7/BO7,"-")</f>
        <v>8000</v>
      </c>
      <c r="BU7" s="122"/>
      <c r="BV7" s="122">
        <v>1</v>
      </c>
      <c r="BW7" s="122"/>
      <c r="BX7" s="123">
        <v>5</v>
      </c>
      <c r="BY7" s="124">
        <f>IF(Q7=0,"",IF(BX7=0,"",(BX7/Q7)))</f>
        <v>0.71428571428571</v>
      </c>
      <c r="BZ7" s="125">
        <v>2</v>
      </c>
      <c r="CA7" s="126">
        <f>IFERROR(BZ7/BX7,"-")</f>
        <v>0.4</v>
      </c>
      <c r="CB7" s="127">
        <v>85000</v>
      </c>
      <c r="CC7" s="128">
        <f>IFERROR(CB7/BX7,"-")</f>
        <v>17000</v>
      </c>
      <c r="CD7" s="129">
        <v>1</v>
      </c>
      <c r="CE7" s="129"/>
      <c r="CF7" s="129">
        <v>1</v>
      </c>
      <c r="CG7" s="130">
        <v>1</v>
      </c>
      <c r="CH7" s="131">
        <f>IF(Q7=0,"",IF(CG7=0,"",(CG7/Q7)))</f>
        <v>0.14285714285714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3</v>
      </c>
      <c r="CQ7" s="138">
        <v>93000</v>
      </c>
      <c r="CR7" s="138">
        <v>80000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1.7933333333333</v>
      </c>
      <c r="B8" s="184" t="s">
        <v>67</v>
      </c>
      <c r="C8" s="184" t="s">
        <v>58</v>
      </c>
      <c r="D8" s="184"/>
      <c r="E8" s="184" t="s">
        <v>59</v>
      </c>
      <c r="F8" s="184" t="s">
        <v>68</v>
      </c>
      <c r="G8" s="184" t="s">
        <v>61</v>
      </c>
      <c r="H8" s="87" t="s">
        <v>69</v>
      </c>
      <c r="I8" s="87" t="s">
        <v>63</v>
      </c>
      <c r="J8" s="185" t="s">
        <v>70</v>
      </c>
      <c r="K8" s="176">
        <v>150000</v>
      </c>
      <c r="L8" s="79">
        <v>10</v>
      </c>
      <c r="M8" s="79">
        <v>0</v>
      </c>
      <c r="N8" s="79">
        <v>61</v>
      </c>
      <c r="O8" s="88">
        <v>5</v>
      </c>
      <c r="P8" s="89">
        <v>0</v>
      </c>
      <c r="Q8" s="90">
        <f>O8+P8</f>
        <v>5</v>
      </c>
      <c r="R8" s="80">
        <f>IFERROR(Q8/N8,"-")</f>
        <v>0.081967213114754</v>
      </c>
      <c r="S8" s="79">
        <v>1</v>
      </c>
      <c r="T8" s="79">
        <v>1</v>
      </c>
      <c r="U8" s="80">
        <f>IFERROR(T8/(Q8),"-")</f>
        <v>0.2</v>
      </c>
      <c r="V8" s="81">
        <f>IFERROR(K8/SUM(Q8:Q9),"-")</f>
        <v>12500</v>
      </c>
      <c r="W8" s="82">
        <v>2</v>
      </c>
      <c r="X8" s="80">
        <f>IF(Q8=0,"-",W8/Q8)</f>
        <v>0.4</v>
      </c>
      <c r="Y8" s="181">
        <v>266000</v>
      </c>
      <c r="Z8" s="182">
        <f>IFERROR(Y8/Q8,"-")</f>
        <v>53200</v>
      </c>
      <c r="AA8" s="182">
        <f>IFERROR(Y8/W8,"-")</f>
        <v>133000</v>
      </c>
      <c r="AB8" s="176">
        <f>SUM(Y8:Y9)-SUM(K8:K9)</f>
        <v>119000</v>
      </c>
      <c r="AC8" s="83">
        <f>SUM(Y8:Y9)/SUM(K8:K9)</f>
        <v>1.7933333333333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0.4</v>
      </c>
      <c r="BQ8" s="118">
        <v>1</v>
      </c>
      <c r="BR8" s="119">
        <f>IFERROR(BQ8/BO8,"-")</f>
        <v>0.5</v>
      </c>
      <c r="BS8" s="120">
        <v>202000</v>
      </c>
      <c r="BT8" s="121">
        <f>IFERROR(BS8/BO8,"-")</f>
        <v>101000</v>
      </c>
      <c r="BU8" s="122"/>
      <c r="BV8" s="122"/>
      <c r="BW8" s="122">
        <v>1</v>
      </c>
      <c r="BX8" s="123">
        <v>3</v>
      </c>
      <c r="BY8" s="124">
        <f>IF(Q8=0,"",IF(BX8=0,"",(BX8/Q8)))</f>
        <v>0.6</v>
      </c>
      <c r="BZ8" s="125">
        <v>1</v>
      </c>
      <c r="CA8" s="126">
        <f>IFERROR(BZ8/BX8,"-")</f>
        <v>0.33333333333333</v>
      </c>
      <c r="CB8" s="127">
        <v>64000</v>
      </c>
      <c r="CC8" s="128">
        <f>IFERROR(CB8/BX8,"-")</f>
        <v>21333.333333333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266000</v>
      </c>
      <c r="CR8" s="138">
        <v>202000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71</v>
      </c>
      <c r="C9" s="184" t="s">
        <v>58</v>
      </c>
      <c r="D9" s="184"/>
      <c r="E9" s="184" t="s">
        <v>59</v>
      </c>
      <c r="F9" s="184" t="s">
        <v>68</v>
      </c>
      <c r="G9" s="184" t="s">
        <v>66</v>
      </c>
      <c r="H9" s="87"/>
      <c r="I9" s="87"/>
      <c r="J9" s="87"/>
      <c r="K9" s="176"/>
      <c r="L9" s="79">
        <v>112</v>
      </c>
      <c r="M9" s="79">
        <v>24</v>
      </c>
      <c r="N9" s="79">
        <v>51</v>
      </c>
      <c r="O9" s="88">
        <v>7</v>
      </c>
      <c r="P9" s="89">
        <v>0</v>
      </c>
      <c r="Q9" s="90">
        <f>O9+P9</f>
        <v>7</v>
      </c>
      <c r="R9" s="80">
        <f>IFERROR(Q9/N9,"-")</f>
        <v>0.13725490196078</v>
      </c>
      <c r="S9" s="79">
        <v>0</v>
      </c>
      <c r="T9" s="79">
        <v>2</v>
      </c>
      <c r="U9" s="80">
        <f>IFERROR(T9/(Q9),"-")</f>
        <v>0.28571428571429</v>
      </c>
      <c r="V9" s="81"/>
      <c r="W9" s="82">
        <v>1</v>
      </c>
      <c r="X9" s="80">
        <f>IF(Q9=0,"-",W9/Q9)</f>
        <v>0.14285714285714</v>
      </c>
      <c r="Y9" s="181">
        <v>3000</v>
      </c>
      <c r="Z9" s="182">
        <f>IFERROR(Y9/Q9,"-")</f>
        <v>428.57142857143</v>
      </c>
      <c r="AA9" s="182">
        <f>IFERROR(Y9/W9,"-")</f>
        <v>3000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2</v>
      </c>
      <c r="BG9" s="110">
        <f>IF(Q9=0,"",IF(BF9=0,"",(BF9/Q9)))</f>
        <v>0.28571428571429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0.14285714285714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0.42857142857143</v>
      </c>
      <c r="BZ9" s="125">
        <v>1</v>
      </c>
      <c r="CA9" s="126">
        <f>IFERROR(BZ9/BX9,"-")</f>
        <v>0.33333333333333</v>
      </c>
      <c r="CB9" s="127">
        <v>3000</v>
      </c>
      <c r="CC9" s="128">
        <f>IFERROR(CB9/BX9,"-")</f>
        <v>1000</v>
      </c>
      <c r="CD9" s="129">
        <v>1</v>
      </c>
      <c r="CE9" s="129"/>
      <c r="CF9" s="129"/>
      <c r="CG9" s="130">
        <v>1</v>
      </c>
      <c r="CH9" s="131">
        <f>IF(Q9=0,"",IF(CG9=0,"",(CG9/Q9)))</f>
        <v>0.14285714285714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3000</v>
      </c>
      <c r="CR9" s="138">
        <v>3000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0.30769230769231</v>
      </c>
      <c r="B10" s="184" t="s">
        <v>72</v>
      </c>
      <c r="C10" s="184" t="s">
        <v>58</v>
      </c>
      <c r="D10" s="184"/>
      <c r="E10" s="184" t="s">
        <v>73</v>
      </c>
      <c r="F10" s="184" t="s">
        <v>74</v>
      </c>
      <c r="G10" s="184" t="s">
        <v>61</v>
      </c>
      <c r="H10" s="87" t="s">
        <v>75</v>
      </c>
      <c r="I10" s="87" t="s">
        <v>63</v>
      </c>
      <c r="J10" s="185" t="s">
        <v>76</v>
      </c>
      <c r="K10" s="176">
        <v>130000</v>
      </c>
      <c r="L10" s="79">
        <v>12</v>
      </c>
      <c r="M10" s="79">
        <v>0</v>
      </c>
      <c r="N10" s="79">
        <v>35</v>
      </c>
      <c r="O10" s="88">
        <v>4</v>
      </c>
      <c r="P10" s="89">
        <v>0</v>
      </c>
      <c r="Q10" s="90">
        <f>O10+P10</f>
        <v>4</v>
      </c>
      <c r="R10" s="80">
        <f>IFERROR(Q10/N10,"-")</f>
        <v>0.11428571428571</v>
      </c>
      <c r="S10" s="79">
        <v>0</v>
      </c>
      <c r="T10" s="79">
        <v>2</v>
      </c>
      <c r="U10" s="80">
        <f>IFERROR(T10/(Q10),"-")</f>
        <v>0.5</v>
      </c>
      <c r="V10" s="81">
        <f>IFERROR(K10/SUM(Q10:Q11),"-")</f>
        <v>21666.666666667</v>
      </c>
      <c r="W10" s="82">
        <v>1</v>
      </c>
      <c r="X10" s="80">
        <f>IF(Q10=0,"-",W10/Q10)</f>
        <v>0.25</v>
      </c>
      <c r="Y10" s="181">
        <v>40000</v>
      </c>
      <c r="Z10" s="182">
        <f>IFERROR(Y10/Q10,"-")</f>
        <v>10000</v>
      </c>
      <c r="AA10" s="182">
        <f>IFERROR(Y10/W10,"-")</f>
        <v>40000</v>
      </c>
      <c r="AB10" s="176">
        <f>SUM(Y10:Y11)-SUM(K10:K11)</f>
        <v>-90000</v>
      </c>
      <c r="AC10" s="83">
        <f>SUM(Y10:Y11)/SUM(K10:K11)</f>
        <v>0.30769230769231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0.25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0.75</v>
      </c>
      <c r="BQ10" s="118">
        <v>1</v>
      </c>
      <c r="BR10" s="119">
        <f>IFERROR(BQ10/BO10,"-")</f>
        <v>0.33333333333333</v>
      </c>
      <c r="BS10" s="120">
        <v>40000</v>
      </c>
      <c r="BT10" s="121">
        <f>IFERROR(BS10/BO10,"-")</f>
        <v>13333.333333333</v>
      </c>
      <c r="BU10" s="122"/>
      <c r="BV10" s="122"/>
      <c r="BW10" s="122">
        <v>1</v>
      </c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40000</v>
      </c>
      <c r="CR10" s="138">
        <v>40000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73</v>
      </c>
      <c r="F11" s="184" t="s">
        <v>74</v>
      </c>
      <c r="G11" s="184" t="s">
        <v>66</v>
      </c>
      <c r="H11" s="87"/>
      <c r="I11" s="87"/>
      <c r="J11" s="87"/>
      <c r="K11" s="176"/>
      <c r="L11" s="79">
        <v>77</v>
      </c>
      <c r="M11" s="79">
        <v>24</v>
      </c>
      <c r="N11" s="79">
        <v>27</v>
      </c>
      <c r="O11" s="88">
        <v>2</v>
      </c>
      <c r="P11" s="89">
        <v>0</v>
      </c>
      <c r="Q11" s="90">
        <f>O11+P11</f>
        <v>2</v>
      </c>
      <c r="R11" s="80">
        <f>IFERROR(Q11/N11,"-")</f>
        <v>0.074074074074074</v>
      </c>
      <c r="S11" s="79">
        <v>0</v>
      </c>
      <c r="T11" s="79">
        <v>1</v>
      </c>
      <c r="U11" s="80">
        <f>IFERROR(T11/(Q11),"-")</f>
        <v>0.5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>
        <f>IF(Q11=0,"",IF(BO11=0,"",(BO11/Q11)))</f>
        <v>0</v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>
        <v>2</v>
      </c>
      <c r="BY11" s="124">
        <f>IF(Q11=0,"",IF(BX11=0,"",(BX11/Q11)))</f>
        <v>1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3.4676666666667</v>
      </c>
      <c r="B12" s="184" t="s">
        <v>78</v>
      </c>
      <c r="C12" s="184" t="s">
        <v>58</v>
      </c>
      <c r="D12" s="184"/>
      <c r="E12" s="184" t="s">
        <v>59</v>
      </c>
      <c r="F12" s="184" t="s">
        <v>79</v>
      </c>
      <c r="G12" s="184" t="s">
        <v>61</v>
      </c>
      <c r="H12" s="87" t="s">
        <v>80</v>
      </c>
      <c r="I12" s="87" t="s">
        <v>81</v>
      </c>
      <c r="J12" s="185" t="s">
        <v>76</v>
      </c>
      <c r="K12" s="176">
        <v>120000</v>
      </c>
      <c r="L12" s="79">
        <v>10</v>
      </c>
      <c r="M12" s="79">
        <v>0</v>
      </c>
      <c r="N12" s="79">
        <v>36</v>
      </c>
      <c r="O12" s="88">
        <v>4</v>
      </c>
      <c r="P12" s="89">
        <v>0</v>
      </c>
      <c r="Q12" s="90">
        <f>O12+P12</f>
        <v>4</v>
      </c>
      <c r="R12" s="80">
        <f>IFERROR(Q12/N12,"-")</f>
        <v>0.11111111111111</v>
      </c>
      <c r="S12" s="79">
        <v>0</v>
      </c>
      <c r="T12" s="79">
        <v>1</v>
      </c>
      <c r="U12" s="80">
        <f>IFERROR(T12/(Q12),"-")</f>
        <v>0.25</v>
      </c>
      <c r="V12" s="81">
        <f>IFERROR(K12/SUM(Q12:Q13),"-")</f>
        <v>12000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296120</v>
      </c>
      <c r="AC12" s="83">
        <f>SUM(Y12:Y13)/SUM(K12:K13)</f>
        <v>3.4676666666667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>
        <v>1</v>
      </c>
      <c r="AX12" s="104">
        <f>IF(Q12=0,"",IF(AW12=0,"",(AW12/Q12)))</f>
        <v>0.25</v>
      </c>
      <c r="AY12" s="103"/>
      <c r="AZ12" s="105">
        <f>IFERROR(AY12/AW12,"-")</f>
        <v>0</v>
      </c>
      <c r="BA12" s="106"/>
      <c r="BB12" s="107">
        <f>IFERROR(BA12/AW12,"-")</f>
        <v>0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3</v>
      </c>
      <c r="BP12" s="117">
        <f>IF(Q12=0,"",IF(BO12=0,"",(BO12/Q12)))</f>
        <v>0.75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59</v>
      </c>
      <c r="F13" s="184" t="s">
        <v>79</v>
      </c>
      <c r="G13" s="184" t="s">
        <v>66</v>
      </c>
      <c r="H13" s="87"/>
      <c r="I13" s="87"/>
      <c r="J13" s="87"/>
      <c r="K13" s="176"/>
      <c r="L13" s="79">
        <v>27</v>
      </c>
      <c r="M13" s="79">
        <v>21</v>
      </c>
      <c r="N13" s="79">
        <v>13</v>
      </c>
      <c r="O13" s="88">
        <v>6</v>
      </c>
      <c r="P13" s="89">
        <v>0</v>
      </c>
      <c r="Q13" s="90">
        <f>O13+P13</f>
        <v>6</v>
      </c>
      <c r="R13" s="80">
        <f>IFERROR(Q13/N13,"-")</f>
        <v>0.46153846153846</v>
      </c>
      <c r="S13" s="79">
        <v>3</v>
      </c>
      <c r="T13" s="79">
        <v>1</v>
      </c>
      <c r="U13" s="80">
        <f>IFERROR(T13/(Q13),"-")</f>
        <v>0.16666666666667</v>
      </c>
      <c r="V13" s="81"/>
      <c r="W13" s="82">
        <v>3</v>
      </c>
      <c r="X13" s="80">
        <f>IF(Q13=0,"-",W13/Q13)</f>
        <v>0.5</v>
      </c>
      <c r="Y13" s="181">
        <v>416120</v>
      </c>
      <c r="Z13" s="182">
        <f>IFERROR(Y13/Q13,"-")</f>
        <v>69353.333333333</v>
      </c>
      <c r="AA13" s="182">
        <f>IFERROR(Y13/W13,"-")</f>
        <v>138706.66666667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1</v>
      </c>
      <c r="BG13" s="110">
        <f>IF(Q13=0,"",IF(BF13=0,"",(BF13/Q13)))</f>
        <v>0.16666666666667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2</v>
      </c>
      <c r="BP13" s="117">
        <f>IF(Q13=0,"",IF(BO13=0,"",(BO13/Q13)))</f>
        <v>0.33333333333333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3</v>
      </c>
      <c r="BY13" s="124">
        <f>IF(Q13=0,"",IF(BX13=0,"",(BX13/Q13)))</f>
        <v>0.5</v>
      </c>
      <c r="BZ13" s="125">
        <v>3</v>
      </c>
      <c r="CA13" s="126">
        <f>IFERROR(BZ13/BX13,"-")</f>
        <v>1</v>
      </c>
      <c r="CB13" s="127">
        <v>416120</v>
      </c>
      <c r="CC13" s="128">
        <f>IFERROR(CB13/BX13,"-")</f>
        <v>138706.66666667</v>
      </c>
      <c r="CD13" s="129"/>
      <c r="CE13" s="129"/>
      <c r="CF13" s="129">
        <v>3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416120</v>
      </c>
      <c r="CR13" s="138">
        <v>273120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1.1133333333333</v>
      </c>
      <c r="B14" s="184" t="s">
        <v>83</v>
      </c>
      <c r="C14" s="184" t="s">
        <v>58</v>
      </c>
      <c r="D14" s="184"/>
      <c r="E14" s="184" t="s">
        <v>73</v>
      </c>
      <c r="F14" s="184" t="s">
        <v>84</v>
      </c>
      <c r="G14" s="184" t="s">
        <v>61</v>
      </c>
      <c r="H14" s="87" t="s">
        <v>85</v>
      </c>
      <c r="I14" s="87" t="s">
        <v>86</v>
      </c>
      <c r="J14" s="87" t="s">
        <v>87</v>
      </c>
      <c r="K14" s="176">
        <v>150000</v>
      </c>
      <c r="L14" s="79">
        <v>20</v>
      </c>
      <c r="M14" s="79">
        <v>0</v>
      </c>
      <c r="N14" s="79">
        <v>52</v>
      </c>
      <c r="O14" s="88">
        <v>9</v>
      </c>
      <c r="P14" s="89">
        <v>0</v>
      </c>
      <c r="Q14" s="90">
        <f>O14+P14</f>
        <v>9</v>
      </c>
      <c r="R14" s="80">
        <f>IFERROR(Q14/N14,"-")</f>
        <v>0.17307692307692</v>
      </c>
      <c r="S14" s="79">
        <v>0</v>
      </c>
      <c r="T14" s="79">
        <v>3</v>
      </c>
      <c r="U14" s="80">
        <f>IFERROR(T14/(Q14),"-")</f>
        <v>0.33333333333333</v>
      </c>
      <c r="V14" s="81">
        <f>IFERROR(K14/SUM(Q14:Q15),"-")</f>
        <v>8823.5294117647</v>
      </c>
      <c r="W14" s="82">
        <v>1</v>
      </c>
      <c r="X14" s="80">
        <f>IF(Q14=0,"-",W14/Q14)</f>
        <v>0.11111111111111</v>
      </c>
      <c r="Y14" s="181">
        <v>10000</v>
      </c>
      <c r="Z14" s="182">
        <f>IFERROR(Y14/Q14,"-")</f>
        <v>1111.1111111111</v>
      </c>
      <c r="AA14" s="182">
        <f>IFERROR(Y14/W14,"-")</f>
        <v>10000</v>
      </c>
      <c r="AB14" s="176">
        <f>SUM(Y14:Y15)-SUM(K14:K15)</f>
        <v>17000</v>
      </c>
      <c r="AC14" s="83">
        <f>SUM(Y14:Y15)/SUM(K14:K15)</f>
        <v>1.1133333333333</v>
      </c>
      <c r="AD14" s="77"/>
      <c r="AE14" s="91">
        <v>1</v>
      </c>
      <c r="AF14" s="92">
        <f>IF(Q14=0,"",IF(AE14=0,"",(AE14/Q14)))</f>
        <v>0.11111111111111</v>
      </c>
      <c r="AG14" s="91"/>
      <c r="AH14" s="93">
        <f>IFERROR(AG14/AE14,"-")</f>
        <v>0</v>
      </c>
      <c r="AI14" s="94"/>
      <c r="AJ14" s="95">
        <f>IFERROR(AI14/AE14,"-")</f>
        <v>0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3</v>
      </c>
      <c r="BG14" s="110">
        <f>IF(Q14=0,"",IF(BF14=0,"",(BF14/Q14)))</f>
        <v>0.33333333333333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3</v>
      </c>
      <c r="BP14" s="117">
        <f>IF(Q14=0,"",IF(BO14=0,"",(BO14/Q14)))</f>
        <v>0.33333333333333</v>
      </c>
      <c r="BQ14" s="118">
        <v>1</v>
      </c>
      <c r="BR14" s="119">
        <f>IFERROR(BQ14/BO14,"-")</f>
        <v>0.33333333333333</v>
      </c>
      <c r="BS14" s="120">
        <v>10000</v>
      </c>
      <c r="BT14" s="121">
        <f>IFERROR(BS14/BO14,"-")</f>
        <v>3333.3333333333</v>
      </c>
      <c r="BU14" s="122">
        <v>1</v>
      </c>
      <c r="BV14" s="122"/>
      <c r="BW14" s="122"/>
      <c r="BX14" s="123">
        <v>1</v>
      </c>
      <c r="BY14" s="124">
        <f>IF(Q14=0,"",IF(BX14=0,"",(BX14/Q14)))</f>
        <v>0.11111111111111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0.11111111111111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1</v>
      </c>
      <c r="CQ14" s="138">
        <v>10000</v>
      </c>
      <c r="CR14" s="138">
        <v>10000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88</v>
      </c>
      <c r="C15" s="184" t="s">
        <v>58</v>
      </c>
      <c r="D15" s="184"/>
      <c r="E15" s="184" t="s">
        <v>73</v>
      </c>
      <c r="F15" s="184" t="s">
        <v>84</v>
      </c>
      <c r="G15" s="184" t="s">
        <v>66</v>
      </c>
      <c r="H15" s="87"/>
      <c r="I15" s="87"/>
      <c r="J15" s="87"/>
      <c r="K15" s="176"/>
      <c r="L15" s="79">
        <v>41</v>
      </c>
      <c r="M15" s="79">
        <v>29</v>
      </c>
      <c r="N15" s="79">
        <v>31</v>
      </c>
      <c r="O15" s="88">
        <v>8</v>
      </c>
      <c r="P15" s="89">
        <v>0</v>
      </c>
      <c r="Q15" s="90">
        <f>O15+P15</f>
        <v>8</v>
      </c>
      <c r="R15" s="80">
        <f>IFERROR(Q15/N15,"-")</f>
        <v>0.25806451612903</v>
      </c>
      <c r="S15" s="79">
        <v>0</v>
      </c>
      <c r="T15" s="79">
        <v>1</v>
      </c>
      <c r="U15" s="80">
        <f>IFERROR(T15/(Q15),"-")</f>
        <v>0.125</v>
      </c>
      <c r="V15" s="81"/>
      <c r="W15" s="82">
        <v>2</v>
      </c>
      <c r="X15" s="80">
        <f>IF(Q15=0,"-",W15/Q15)</f>
        <v>0.25</v>
      </c>
      <c r="Y15" s="181">
        <v>157000</v>
      </c>
      <c r="Z15" s="182">
        <f>IFERROR(Y15/Q15,"-")</f>
        <v>19625</v>
      </c>
      <c r="AA15" s="182">
        <f>IFERROR(Y15/W15,"-")</f>
        <v>78500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2</v>
      </c>
      <c r="BP15" s="117">
        <f>IF(Q15=0,"",IF(BO15=0,"",(BO15/Q15)))</f>
        <v>0.25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3</v>
      </c>
      <c r="BY15" s="124">
        <f>IF(Q15=0,"",IF(BX15=0,"",(BX15/Q15)))</f>
        <v>0.375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3</v>
      </c>
      <c r="CH15" s="131">
        <f>IF(Q15=0,"",IF(CG15=0,"",(CG15/Q15)))</f>
        <v>0.375</v>
      </c>
      <c r="CI15" s="132">
        <v>2</v>
      </c>
      <c r="CJ15" s="133">
        <f>IFERROR(CI15/CG15,"-")</f>
        <v>0.66666666666667</v>
      </c>
      <c r="CK15" s="134">
        <v>157000</v>
      </c>
      <c r="CL15" s="135">
        <f>IFERROR(CK15/CG15,"-")</f>
        <v>52333.333333333</v>
      </c>
      <c r="CM15" s="136"/>
      <c r="CN15" s="136"/>
      <c r="CO15" s="136">
        <v>2</v>
      </c>
      <c r="CP15" s="137">
        <v>2</v>
      </c>
      <c r="CQ15" s="138">
        <v>157000</v>
      </c>
      <c r="CR15" s="138">
        <v>85000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0.16666666666667</v>
      </c>
      <c r="B16" s="184" t="s">
        <v>89</v>
      </c>
      <c r="C16" s="184" t="s">
        <v>58</v>
      </c>
      <c r="D16" s="184"/>
      <c r="E16" s="184" t="s">
        <v>90</v>
      </c>
      <c r="F16" s="184" t="s">
        <v>91</v>
      </c>
      <c r="G16" s="184" t="s">
        <v>61</v>
      </c>
      <c r="H16" s="87" t="s">
        <v>62</v>
      </c>
      <c r="I16" s="87" t="s">
        <v>92</v>
      </c>
      <c r="J16" s="185" t="s">
        <v>93</v>
      </c>
      <c r="K16" s="176">
        <v>30000</v>
      </c>
      <c r="L16" s="79">
        <v>5</v>
      </c>
      <c r="M16" s="79">
        <v>0</v>
      </c>
      <c r="N16" s="79">
        <v>54</v>
      </c>
      <c r="O16" s="88">
        <v>2</v>
      </c>
      <c r="P16" s="89">
        <v>0</v>
      </c>
      <c r="Q16" s="90">
        <f>O16+P16</f>
        <v>2</v>
      </c>
      <c r="R16" s="80">
        <f>IFERROR(Q16/N16,"-")</f>
        <v>0.037037037037037</v>
      </c>
      <c r="S16" s="79">
        <v>0</v>
      </c>
      <c r="T16" s="79">
        <v>1</v>
      </c>
      <c r="U16" s="80">
        <f>IFERROR(T16/(Q16),"-")</f>
        <v>0.5</v>
      </c>
      <c r="V16" s="81">
        <f>IFERROR(K16/SUM(Q16:Q17),"-")</f>
        <v>15000</v>
      </c>
      <c r="W16" s="82">
        <v>1</v>
      </c>
      <c r="X16" s="80">
        <f>IF(Q16=0,"-",W16/Q16)</f>
        <v>0.5</v>
      </c>
      <c r="Y16" s="181">
        <v>5000</v>
      </c>
      <c r="Z16" s="182">
        <f>IFERROR(Y16/Q16,"-")</f>
        <v>2500</v>
      </c>
      <c r="AA16" s="182">
        <f>IFERROR(Y16/W16,"-")</f>
        <v>5000</v>
      </c>
      <c r="AB16" s="176">
        <f>SUM(Y16:Y17)-SUM(K16:K17)</f>
        <v>-25000</v>
      </c>
      <c r="AC16" s="83">
        <f>SUM(Y16:Y17)/SUM(K16:K17)</f>
        <v>0.16666666666667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1</v>
      </c>
      <c r="BH16" s="109">
        <v>1</v>
      </c>
      <c r="BI16" s="111">
        <f>IFERROR(BH16/BF16,"-")</f>
        <v>0.5</v>
      </c>
      <c r="BJ16" s="112">
        <v>5000</v>
      </c>
      <c r="BK16" s="113">
        <f>IFERROR(BJ16/BF16,"-")</f>
        <v>2500</v>
      </c>
      <c r="BL16" s="114">
        <v>1</v>
      </c>
      <c r="BM16" s="114"/>
      <c r="BN16" s="114"/>
      <c r="BO16" s="116"/>
      <c r="BP16" s="117">
        <f>IF(Q16=0,"",IF(BO16=0,"",(BO16/Q16)))</f>
        <v>0</v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5000</v>
      </c>
      <c r="CR16" s="138">
        <v>5000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94</v>
      </c>
      <c r="C17" s="184" t="s">
        <v>58</v>
      </c>
      <c r="D17" s="184"/>
      <c r="E17" s="184" t="s">
        <v>90</v>
      </c>
      <c r="F17" s="184" t="s">
        <v>91</v>
      </c>
      <c r="G17" s="184" t="s">
        <v>66</v>
      </c>
      <c r="H17" s="87"/>
      <c r="I17" s="87"/>
      <c r="J17" s="87"/>
      <c r="K17" s="176"/>
      <c r="L17" s="79">
        <v>18</v>
      </c>
      <c r="M17" s="79">
        <v>12</v>
      </c>
      <c r="N17" s="79">
        <v>5</v>
      </c>
      <c r="O17" s="88">
        <v>0</v>
      </c>
      <c r="P17" s="89">
        <v>0</v>
      </c>
      <c r="Q17" s="90">
        <f>O17+P17</f>
        <v>0</v>
      </c>
      <c r="R17" s="80">
        <f>IFERROR(Q17/N17,"-")</f>
        <v>0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/>
      <c r="AC17" s="83"/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</v>
      </c>
      <c r="B18" s="184" t="s">
        <v>95</v>
      </c>
      <c r="C18" s="184" t="s">
        <v>58</v>
      </c>
      <c r="D18" s="184"/>
      <c r="E18" s="184" t="s">
        <v>96</v>
      </c>
      <c r="F18" s="184" t="s">
        <v>97</v>
      </c>
      <c r="G18" s="184" t="s">
        <v>61</v>
      </c>
      <c r="H18" s="87" t="s">
        <v>62</v>
      </c>
      <c r="I18" s="87" t="s">
        <v>92</v>
      </c>
      <c r="J18" s="186" t="s">
        <v>98</v>
      </c>
      <c r="K18" s="176">
        <v>30000</v>
      </c>
      <c r="L18" s="79">
        <v>5</v>
      </c>
      <c r="M18" s="79">
        <v>0</v>
      </c>
      <c r="N18" s="79">
        <v>25</v>
      </c>
      <c r="O18" s="88">
        <v>4</v>
      </c>
      <c r="P18" s="89">
        <v>0</v>
      </c>
      <c r="Q18" s="90">
        <f>O18+P18</f>
        <v>4</v>
      </c>
      <c r="R18" s="80">
        <f>IFERROR(Q18/N18,"-")</f>
        <v>0.16</v>
      </c>
      <c r="S18" s="79">
        <v>0</v>
      </c>
      <c r="T18" s="79">
        <v>2</v>
      </c>
      <c r="U18" s="80">
        <f>IFERROR(T18/(Q18),"-")</f>
        <v>0.5</v>
      </c>
      <c r="V18" s="81">
        <f>IFERROR(K18/SUM(Q18:Q19),"-")</f>
        <v>6000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-30000</v>
      </c>
      <c r="AC18" s="83">
        <f>SUM(Y18:Y19)/SUM(K18:K19)</f>
        <v>0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0.25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3</v>
      </c>
      <c r="BP18" s="117">
        <f>IF(Q18=0,"",IF(BO18=0,"",(BO18/Q18)))</f>
        <v>0.75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99</v>
      </c>
      <c r="C19" s="184" t="s">
        <v>58</v>
      </c>
      <c r="D19" s="184"/>
      <c r="E19" s="184" t="s">
        <v>96</v>
      </c>
      <c r="F19" s="184" t="s">
        <v>97</v>
      </c>
      <c r="G19" s="184" t="s">
        <v>66</v>
      </c>
      <c r="H19" s="87"/>
      <c r="I19" s="87"/>
      <c r="J19" s="87"/>
      <c r="K19" s="176"/>
      <c r="L19" s="79">
        <v>18</v>
      </c>
      <c r="M19" s="79">
        <v>11</v>
      </c>
      <c r="N19" s="79">
        <v>60</v>
      </c>
      <c r="O19" s="88">
        <v>1</v>
      </c>
      <c r="P19" s="89">
        <v>0</v>
      </c>
      <c r="Q19" s="90">
        <f>O19+P19</f>
        <v>1</v>
      </c>
      <c r="R19" s="80">
        <f>IFERROR(Q19/N19,"-")</f>
        <v>0.016666666666667</v>
      </c>
      <c r="S19" s="79">
        <v>0</v>
      </c>
      <c r="T19" s="79">
        <v>0</v>
      </c>
      <c r="U19" s="80">
        <f>IFERROR(T19/(Q19),"-")</f>
        <v>0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/>
      <c r="BP19" s="117">
        <f>IF(Q19=0,"",IF(BO19=0,"",(BO19/Q19)))</f>
        <v>0</v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1.2</v>
      </c>
      <c r="B20" s="184" t="s">
        <v>100</v>
      </c>
      <c r="C20" s="184" t="s">
        <v>58</v>
      </c>
      <c r="D20" s="184"/>
      <c r="E20" s="184" t="s">
        <v>101</v>
      </c>
      <c r="F20" s="184" t="s">
        <v>102</v>
      </c>
      <c r="G20" s="184" t="s">
        <v>61</v>
      </c>
      <c r="H20" s="87" t="s">
        <v>62</v>
      </c>
      <c r="I20" s="87" t="s">
        <v>92</v>
      </c>
      <c r="J20" s="185" t="s">
        <v>103</v>
      </c>
      <c r="K20" s="176">
        <v>30000</v>
      </c>
      <c r="L20" s="79">
        <v>6</v>
      </c>
      <c r="M20" s="79">
        <v>0</v>
      </c>
      <c r="N20" s="79">
        <v>36</v>
      </c>
      <c r="O20" s="88">
        <v>4</v>
      </c>
      <c r="P20" s="89">
        <v>0</v>
      </c>
      <c r="Q20" s="90">
        <f>O20+P20</f>
        <v>4</v>
      </c>
      <c r="R20" s="80">
        <f>IFERROR(Q20/N20,"-")</f>
        <v>0.11111111111111</v>
      </c>
      <c r="S20" s="79">
        <v>1</v>
      </c>
      <c r="T20" s="79">
        <v>1</v>
      </c>
      <c r="U20" s="80">
        <f>IFERROR(T20/(Q20),"-")</f>
        <v>0.25</v>
      </c>
      <c r="V20" s="81">
        <f>IFERROR(K20/SUM(Q20:Q21),"-")</f>
        <v>5000</v>
      </c>
      <c r="W20" s="82">
        <v>1</v>
      </c>
      <c r="X20" s="80">
        <f>IF(Q20=0,"-",W20/Q20)</f>
        <v>0.25</v>
      </c>
      <c r="Y20" s="181">
        <v>36000</v>
      </c>
      <c r="Z20" s="182">
        <f>IFERROR(Y20/Q20,"-")</f>
        <v>9000</v>
      </c>
      <c r="AA20" s="182">
        <f>IFERROR(Y20/W20,"-")</f>
        <v>36000</v>
      </c>
      <c r="AB20" s="176">
        <f>SUM(Y20:Y21)-SUM(K20:K21)</f>
        <v>6000</v>
      </c>
      <c r="AC20" s="83">
        <f>SUM(Y20:Y21)/SUM(K20:K21)</f>
        <v>1.2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4</v>
      </c>
      <c r="BP20" s="117">
        <f>IF(Q20=0,"",IF(BO20=0,"",(BO20/Q20)))</f>
        <v>1</v>
      </c>
      <c r="BQ20" s="118">
        <v>1</v>
      </c>
      <c r="BR20" s="119">
        <f>IFERROR(BQ20/BO20,"-")</f>
        <v>0.25</v>
      </c>
      <c r="BS20" s="120">
        <v>36000</v>
      </c>
      <c r="BT20" s="121">
        <f>IFERROR(BS20/BO20,"-")</f>
        <v>9000</v>
      </c>
      <c r="BU20" s="122"/>
      <c r="BV20" s="122"/>
      <c r="BW20" s="122">
        <v>1</v>
      </c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36000</v>
      </c>
      <c r="CR20" s="138">
        <v>36000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101</v>
      </c>
      <c r="F21" s="184" t="s">
        <v>102</v>
      </c>
      <c r="G21" s="184" t="s">
        <v>66</v>
      </c>
      <c r="H21" s="87"/>
      <c r="I21" s="87"/>
      <c r="J21" s="87"/>
      <c r="K21" s="176"/>
      <c r="L21" s="79">
        <v>12</v>
      </c>
      <c r="M21" s="79">
        <v>8</v>
      </c>
      <c r="N21" s="79">
        <v>3</v>
      </c>
      <c r="O21" s="88">
        <v>2</v>
      </c>
      <c r="P21" s="89">
        <v>0</v>
      </c>
      <c r="Q21" s="90">
        <f>O21+P21</f>
        <v>2</v>
      </c>
      <c r="R21" s="80">
        <f>IFERROR(Q21/N21,"-")</f>
        <v>0.66666666666667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</v>
      </c>
      <c r="B22" s="184" t="s">
        <v>105</v>
      </c>
      <c r="C22" s="184" t="s">
        <v>58</v>
      </c>
      <c r="D22" s="184"/>
      <c r="E22" s="184" t="s">
        <v>106</v>
      </c>
      <c r="F22" s="184" t="s">
        <v>107</v>
      </c>
      <c r="G22" s="184" t="s">
        <v>61</v>
      </c>
      <c r="H22" s="87" t="s">
        <v>62</v>
      </c>
      <c r="I22" s="87" t="s">
        <v>92</v>
      </c>
      <c r="J22" s="186" t="s">
        <v>108</v>
      </c>
      <c r="K22" s="176">
        <v>30000</v>
      </c>
      <c r="L22" s="79">
        <v>10</v>
      </c>
      <c r="M22" s="79">
        <v>0</v>
      </c>
      <c r="N22" s="79">
        <v>51</v>
      </c>
      <c r="O22" s="88">
        <v>6</v>
      </c>
      <c r="P22" s="89">
        <v>0</v>
      </c>
      <c r="Q22" s="90">
        <f>O22+P22</f>
        <v>6</v>
      </c>
      <c r="R22" s="80">
        <f>IFERROR(Q22/N22,"-")</f>
        <v>0.11764705882353</v>
      </c>
      <c r="S22" s="79">
        <v>0</v>
      </c>
      <c r="T22" s="79">
        <v>1</v>
      </c>
      <c r="U22" s="80">
        <f>IFERROR(T22/(Q22),"-")</f>
        <v>0.16666666666667</v>
      </c>
      <c r="V22" s="81">
        <f>IFERROR(K22/SUM(Q22:Q23),"-")</f>
        <v>4285.7142857143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-30000</v>
      </c>
      <c r="AC22" s="83">
        <f>SUM(Y22:Y23)/SUM(K22:K23)</f>
        <v>0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>
        <v>1</v>
      </c>
      <c r="AX22" s="104">
        <f>IF(Q22=0,"",IF(AW22=0,"",(AW22/Q22)))</f>
        <v>0.16666666666667</v>
      </c>
      <c r="AY22" s="103"/>
      <c r="AZ22" s="105">
        <f>IFERROR(AY22/AW22,"-")</f>
        <v>0</v>
      </c>
      <c r="BA22" s="106"/>
      <c r="BB22" s="107">
        <f>IFERROR(BA22/AW22,"-")</f>
        <v>0</v>
      </c>
      <c r="BC22" s="108"/>
      <c r="BD22" s="108"/>
      <c r="BE22" s="108"/>
      <c r="BF22" s="109">
        <v>1</v>
      </c>
      <c r="BG22" s="110">
        <f>IF(Q22=0,"",IF(BF22=0,"",(BF22/Q22)))</f>
        <v>0.16666666666667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3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0.16666666666667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109</v>
      </c>
      <c r="C23" s="184" t="s">
        <v>58</v>
      </c>
      <c r="D23" s="184"/>
      <c r="E23" s="184" t="s">
        <v>106</v>
      </c>
      <c r="F23" s="184" t="s">
        <v>107</v>
      </c>
      <c r="G23" s="184" t="s">
        <v>66</v>
      </c>
      <c r="H23" s="87"/>
      <c r="I23" s="87"/>
      <c r="J23" s="87"/>
      <c r="K23" s="176"/>
      <c r="L23" s="79">
        <v>23</v>
      </c>
      <c r="M23" s="79">
        <v>10</v>
      </c>
      <c r="N23" s="79">
        <v>4</v>
      </c>
      <c r="O23" s="88">
        <v>1</v>
      </c>
      <c r="P23" s="89">
        <v>0</v>
      </c>
      <c r="Q23" s="90">
        <f>O23+P23</f>
        <v>1</v>
      </c>
      <c r="R23" s="80">
        <f>IFERROR(Q23/N23,"-")</f>
        <v>0.25</v>
      </c>
      <c r="S23" s="79">
        <v>0</v>
      </c>
      <c r="T23" s="79">
        <v>0</v>
      </c>
      <c r="U23" s="80">
        <f>IFERROR(T23/(Q23),"-")</f>
        <v>0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1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2.14</v>
      </c>
      <c r="B24" s="184" t="s">
        <v>110</v>
      </c>
      <c r="C24" s="184" t="s">
        <v>58</v>
      </c>
      <c r="D24" s="184"/>
      <c r="E24" s="184" t="s">
        <v>111</v>
      </c>
      <c r="F24" s="184" t="s">
        <v>107</v>
      </c>
      <c r="G24" s="184" t="s">
        <v>61</v>
      </c>
      <c r="H24" s="87" t="s">
        <v>80</v>
      </c>
      <c r="I24" s="87" t="s">
        <v>112</v>
      </c>
      <c r="J24" s="186" t="s">
        <v>113</v>
      </c>
      <c r="K24" s="176">
        <v>100000</v>
      </c>
      <c r="L24" s="79">
        <v>4</v>
      </c>
      <c r="M24" s="79">
        <v>0</v>
      </c>
      <c r="N24" s="79">
        <v>31</v>
      </c>
      <c r="O24" s="88">
        <v>1</v>
      </c>
      <c r="P24" s="89">
        <v>0</v>
      </c>
      <c r="Q24" s="90">
        <f>O24+P24</f>
        <v>1</v>
      </c>
      <c r="R24" s="80">
        <f>IFERROR(Q24/N24,"-")</f>
        <v>0.032258064516129</v>
      </c>
      <c r="S24" s="79">
        <v>0</v>
      </c>
      <c r="T24" s="79">
        <v>0</v>
      </c>
      <c r="U24" s="80">
        <f>IFERROR(T24/(Q24),"-")</f>
        <v>0</v>
      </c>
      <c r="V24" s="81">
        <f>IFERROR(K24/SUM(Q24:Q28),"-")</f>
        <v>6250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SUM(Y24:Y28)-SUM(K24:K28)</f>
        <v>114000</v>
      </c>
      <c r="AC24" s="83">
        <f>SUM(Y24:Y28)/SUM(K24:K28)</f>
        <v>2.14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>
        <f>IF(Q24=0,"",IF(BO24=0,"",(BO24/Q24)))</f>
        <v>0</v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>
        <v>1</v>
      </c>
      <c r="BY24" s="124">
        <f>IF(Q24=0,"",IF(BX24=0,"",(BX24/Q24)))</f>
        <v>1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114</v>
      </c>
      <c r="C25" s="184" t="s">
        <v>58</v>
      </c>
      <c r="D25" s="184"/>
      <c r="E25" s="184" t="s">
        <v>115</v>
      </c>
      <c r="F25" s="184" t="s">
        <v>102</v>
      </c>
      <c r="G25" s="184" t="s">
        <v>61</v>
      </c>
      <c r="H25" s="87" t="s">
        <v>80</v>
      </c>
      <c r="I25" s="87" t="s">
        <v>112</v>
      </c>
      <c r="J25" s="185" t="s">
        <v>76</v>
      </c>
      <c r="K25" s="176"/>
      <c r="L25" s="79">
        <v>3</v>
      </c>
      <c r="M25" s="79">
        <v>0</v>
      </c>
      <c r="N25" s="79">
        <v>21</v>
      </c>
      <c r="O25" s="88">
        <v>1</v>
      </c>
      <c r="P25" s="89">
        <v>0</v>
      </c>
      <c r="Q25" s="90">
        <f>O25+P25</f>
        <v>1</v>
      </c>
      <c r="R25" s="80">
        <f>IFERROR(Q25/N25,"-")</f>
        <v>0.047619047619048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1</v>
      </c>
      <c r="AP25" s="97"/>
      <c r="AQ25" s="99">
        <f>IFERROR(AP25/AN25,"-")</f>
        <v>0</v>
      </c>
      <c r="AR25" s="100"/>
      <c r="AS25" s="101">
        <f>IFERROR(AR25/AN25,"-")</f>
        <v>0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>
        <f>IF(Q25=0,"",IF(BO25=0,"",(BO25/Q25)))</f>
        <v>0</v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116</v>
      </c>
      <c r="C26" s="184" t="s">
        <v>58</v>
      </c>
      <c r="D26" s="184"/>
      <c r="E26" s="184" t="s">
        <v>117</v>
      </c>
      <c r="F26" s="184" t="s">
        <v>97</v>
      </c>
      <c r="G26" s="184" t="s">
        <v>61</v>
      </c>
      <c r="H26" s="87" t="s">
        <v>80</v>
      </c>
      <c r="I26" s="87" t="s">
        <v>112</v>
      </c>
      <c r="J26" s="186" t="s">
        <v>118</v>
      </c>
      <c r="K26" s="176"/>
      <c r="L26" s="79">
        <v>10</v>
      </c>
      <c r="M26" s="79">
        <v>0</v>
      </c>
      <c r="N26" s="79">
        <v>62</v>
      </c>
      <c r="O26" s="88">
        <v>6</v>
      </c>
      <c r="P26" s="89">
        <v>0</v>
      </c>
      <c r="Q26" s="90">
        <f>O26+P26</f>
        <v>6</v>
      </c>
      <c r="R26" s="80">
        <f>IFERROR(Q26/N26,"-")</f>
        <v>0.096774193548387</v>
      </c>
      <c r="S26" s="79">
        <v>0</v>
      </c>
      <c r="T26" s="79">
        <v>3</v>
      </c>
      <c r="U26" s="80">
        <f>IFERROR(T26/(Q26),"-")</f>
        <v>0.5</v>
      </c>
      <c r="V26" s="81"/>
      <c r="W26" s="82">
        <v>3</v>
      </c>
      <c r="X26" s="80">
        <f>IF(Q26=0,"-",W26/Q26)</f>
        <v>0.5</v>
      </c>
      <c r="Y26" s="181">
        <v>27000</v>
      </c>
      <c r="Z26" s="182">
        <f>IFERROR(Y26/Q26,"-")</f>
        <v>4500</v>
      </c>
      <c r="AA26" s="182">
        <f>IFERROR(Y26/W26,"-")</f>
        <v>9000</v>
      </c>
      <c r="AB26" s="176"/>
      <c r="AC26" s="83"/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2</v>
      </c>
      <c r="BG26" s="110">
        <f>IF(Q26=0,"",IF(BF26=0,"",(BF26/Q26)))</f>
        <v>0.33333333333333</v>
      </c>
      <c r="BH26" s="109">
        <v>1</v>
      </c>
      <c r="BI26" s="111">
        <f>IFERROR(BH26/BF26,"-")</f>
        <v>0.5</v>
      </c>
      <c r="BJ26" s="112">
        <v>8000</v>
      </c>
      <c r="BK26" s="113">
        <f>IFERROR(BJ26/BF26,"-")</f>
        <v>4000</v>
      </c>
      <c r="BL26" s="114"/>
      <c r="BM26" s="114">
        <v>1</v>
      </c>
      <c r="BN26" s="114"/>
      <c r="BO26" s="116">
        <v>4</v>
      </c>
      <c r="BP26" s="117">
        <f>IF(Q26=0,"",IF(BO26=0,"",(BO26/Q26)))</f>
        <v>0.66666666666667</v>
      </c>
      <c r="BQ26" s="118">
        <v>2</v>
      </c>
      <c r="BR26" s="119">
        <f>IFERROR(BQ26/BO26,"-")</f>
        <v>0.5</v>
      </c>
      <c r="BS26" s="120">
        <v>19000</v>
      </c>
      <c r="BT26" s="121">
        <f>IFERROR(BS26/BO26,"-")</f>
        <v>4750</v>
      </c>
      <c r="BU26" s="122">
        <v>1</v>
      </c>
      <c r="BV26" s="122"/>
      <c r="BW26" s="122">
        <v>1</v>
      </c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3</v>
      </c>
      <c r="CQ26" s="138">
        <v>27000</v>
      </c>
      <c r="CR26" s="138">
        <v>14000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119</v>
      </c>
      <c r="C27" s="184" t="s">
        <v>58</v>
      </c>
      <c r="D27" s="184"/>
      <c r="E27" s="184" t="s">
        <v>120</v>
      </c>
      <c r="F27" s="184" t="s">
        <v>91</v>
      </c>
      <c r="G27" s="184" t="s">
        <v>61</v>
      </c>
      <c r="H27" s="87" t="s">
        <v>80</v>
      </c>
      <c r="I27" s="87" t="s">
        <v>112</v>
      </c>
      <c r="J27" s="185" t="s">
        <v>70</v>
      </c>
      <c r="K27" s="176"/>
      <c r="L27" s="79">
        <v>2</v>
      </c>
      <c r="M27" s="79">
        <v>0</v>
      </c>
      <c r="N27" s="79">
        <v>30</v>
      </c>
      <c r="O27" s="88">
        <v>1</v>
      </c>
      <c r="P27" s="89">
        <v>0</v>
      </c>
      <c r="Q27" s="90">
        <f>O27+P27</f>
        <v>1</v>
      </c>
      <c r="R27" s="80">
        <f>IFERROR(Q27/N27,"-")</f>
        <v>0.033333333333333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1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/>
      <c r="BY27" s="124">
        <f>IF(Q27=0,"",IF(BX27=0,"",(BX27/Q27)))</f>
        <v>0</v>
      </c>
      <c r="BZ27" s="125"/>
      <c r="CA27" s="126" t="str">
        <f>IFERROR(BZ27/BX27,"-")</f>
        <v>-</v>
      </c>
      <c r="CB27" s="127"/>
      <c r="CC27" s="128" t="str">
        <f>IFERROR(CB27/BX27,"-")</f>
        <v>-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121</v>
      </c>
      <c r="C28" s="184" t="s">
        <v>58</v>
      </c>
      <c r="D28" s="184"/>
      <c r="E28" s="184" t="s">
        <v>122</v>
      </c>
      <c r="F28" s="184" t="s">
        <v>122</v>
      </c>
      <c r="G28" s="184" t="s">
        <v>66</v>
      </c>
      <c r="H28" s="87" t="s">
        <v>123</v>
      </c>
      <c r="I28" s="87"/>
      <c r="J28" s="87"/>
      <c r="K28" s="176"/>
      <c r="L28" s="79">
        <v>49</v>
      </c>
      <c r="M28" s="79">
        <v>30</v>
      </c>
      <c r="N28" s="79">
        <v>20</v>
      </c>
      <c r="O28" s="88">
        <v>7</v>
      </c>
      <c r="P28" s="89">
        <v>0</v>
      </c>
      <c r="Q28" s="90">
        <f>O28+P28</f>
        <v>7</v>
      </c>
      <c r="R28" s="80">
        <f>IFERROR(Q28/N28,"-")</f>
        <v>0.35</v>
      </c>
      <c r="S28" s="79">
        <v>1</v>
      </c>
      <c r="T28" s="79">
        <v>1</v>
      </c>
      <c r="U28" s="80">
        <f>IFERROR(T28/(Q28),"-")</f>
        <v>0.14285714285714</v>
      </c>
      <c r="V28" s="81"/>
      <c r="W28" s="82">
        <v>3</v>
      </c>
      <c r="X28" s="80">
        <f>IF(Q28=0,"-",W28/Q28)</f>
        <v>0.42857142857143</v>
      </c>
      <c r="Y28" s="181">
        <v>187000</v>
      </c>
      <c r="Z28" s="182">
        <f>IFERROR(Y28/Q28,"-")</f>
        <v>26714.285714286</v>
      </c>
      <c r="AA28" s="182">
        <f>IFERROR(Y28/W28,"-")</f>
        <v>62333.333333333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0.14285714285714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3</v>
      </c>
      <c r="BP28" s="117">
        <f>IF(Q28=0,"",IF(BO28=0,"",(BO28/Q28)))</f>
        <v>0.42857142857143</v>
      </c>
      <c r="BQ28" s="118">
        <v>2</v>
      </c>
      <c r="BR28" s="119">
        <f>IFERROR(BQ28/BO28,"-")</f>
        <v>0.66666666666667</v>
      </c>
      <c r="BS28" s="120">
        <v>184000</v>
      </c>
      <c r="BT28" s="121">
        <f>IFERROR(BS28/BO28,"-")</f>
        <v>61333.333333333</v>
      </c>
      <c r="BU28" s="122"/>
      <c r="BV28" s="122"/>
      <c r="BW28" s="122">
        <v>2</v>
      </c>
      <c r="BX28" s="123">
        <v>2</v>
      </c>
      <c r="BY28" s="124">
        <f>IF(Q28=0,"",IF(BX28=0,"",(BX28/Q28)))</f>
        <v>0.28571428571429</v>
      </c>
      <c r="BZ28" s="125">
        <v>1</v>
      </c>
      <c r="CA28" s="126">
        <f>IFERROR(BZ28/BX28,"-")</f>
        <v>0.5</v>
      </c>
      <c r="CB28" s="127">
        <v>3000</v>
      </c>
      <c r="CC28" s="128">
        <f>IFERROR(CB28/BX28,"-")</f>
        <v>1500</v>
      </c>
      <c r="CD28" s="129">
        <v>1</v>
      </c>
      <c r="CE28" s="129"/>
      <c r="CF28" s="129"/>
      <c r="CG28" s="130">
        <v>1</v>
      </c>
      <c r="CH28" s="131">
        <f>IF(Q28=0,"",IF(CG28=0,"",(CG28/Q28)))</f>
        <v>0.14285714285714</v>
      </c>
      <c r="CI28" s="132"/>
      <c r="CJ28" s="133">
        <f>IFERROR(CI28/CG28,"-")</f>
        <v>0</v>
      </c>
      <c r="CK28" s="134"/>
      <c r="CL28" s="135">
        <f>IFERROR(CK28/CG28,"-")</f>
        <v>0</v>
      </c>
      <c r="CM28" s="136"/>
      <c r="CN28" s="136"/>
      <c r="CO28" s="136"/>
      <c r="CP28" s="137">
        <v>3</v>
      </c>
      <c r="CQ28" s="138">
        <v>187000</v>
      </c>
      <c r="CR28" s="138">
        <v>171000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30"/>
      <c r="B29" s="84"/>
      <c r="C29" s="84"/>
      <c r="D29" s="85"/>
      <c r="E29" s="85"/>
      <c r="F29" s="85"/>
      <c r="G29" s="86"/>
      <c r="H29" s="87"/>
      <c r="I29" s="87"/>
      <c r="J29" s="87"/>
      <c r="K29" s="177"/>
      <c r="L29" s="34"/>
      <c r="M29" s="34"/>
      <c r="N29" s="31"/>
      <c r="O29" s="23"/>
      <c r="P29" s="23"/>
      <c r="Q29" s="23"/>
      <c r="R29" s="32"/>
      <c r="S29" s="32"/>
      <c r="T29" s="23"/>
      <c r="U29" s="32"/>
      <c r="V29" s="25"/>
      <c r="W29" s="25"/>
      <c r="X29" s="25"/>
      <c r="Y29" s="183"/>
      <c r="Z29" s="183"/>
      <c r="AA29" s="183"/>
      <c r="AB29" s="183"/>
      <c r="AC29" s="33"/>
      <c r="AD29" s="57"/>
      <c r="AE29" s="61"/>
      <c r="AF29" s="62"/>
      <c r="AG29" s="61"/>
      <c r="AH29" s="65"/>
      <c r="AI29" s="66"/>
      <c r="AJ29" s="67"/>
      <c r="AK29" s="68"/>
      <c r="AL29" s="68"/>
      <c r="AM29" s="68"/>
      <c r="AN29" s="61"/>
      <c r="AO29" s="62"/>
      <c r="AP29" s="61"/>
      <c r="AQ29" s="65"/>
      <c r="AR29" s="66"/>
      <c r="AS29" s="67"/>
      <c r="AT29" s="68"/>
      <c r="AU29" s="68"/>
      <c r="AV29" s="68"/>
      <c r="AW29" s="61"/>
      <c r="AX29" s="62"/>
      <c r="AY29" s="61"/>
      <c r="AZ29" s="65"/>
      <c r="BA29" s="66"/>
      <c r="BB29" s="67"/>
      <c r="BC29" s="68"/>
      <c r="BD29" s="68"/>
      <c r="BE29" s="68"/>
      <c r="BF29" s="61"/>
      <c r="BG29" s="62"/>
      <c r="BH29" s="61"/>
      <c r="BI29" s="65"/>
      <c r="BJ29" s="66"/>
      <c r="BK29" s="67"/>
      <c r="BL29" s="68"/>
      <c r="BM29" s="68"/>
      <c r="BN29" s="68"/>
      <c r="BO29" s="63"/>
      <c r="BP29" s="64"/>
      <c r="BQ29" s="61"/>
      <c r="BR29" s="65"/>
      <c r="BS29" s="66"/>
      <c r="BT29" s="67"/>
      <c r="BU29" s="68"/>
      <c r="BV29" s="68"/>
      <c r="BW29" s="68"/>
      <c r="BX29" s="63"/>
      <c r="BY29" s="64"/>
      <c r="BZ29" s="61"/>
      <c r="CA29" s="65"/>
      <c r="CB29" s="66"/>
      <c r="CC29" s="67"/>
      <c r="CD29" s="68"/>
      <c r="CE29" s="68"/>
      <c r="CF29" s="68"/>
      <c r="CG29" s="63"/>
      <c r="CH29" s="64"/>
      <c r="CI29" s="61"/>
      <c r="CJ29" s="65"/>
      <c r="CK29" s="66"/>
      <c r="CL29" s="67"/>
      <c r="CM29" s="68"/>
      <c r="CN29" s="68"/>
      <c r="CO29" s="68"/>
      <c r="CP29" s="69"/>
      <c r="CQ29" s="66"/>
      <c r="CR29" s="66"/>
      <c r="CS29" s="66"/>
      <c r="CT29" s="70"/>
    </row>
    <row r="30" spans="1:99">
      <c r="A30" s="30"/>
      <c r="B30" s="37"/>
      <c r="C30" s="37"/>
      <c r="D30" s="21"/>
      <c r="E30" s="21"/>
      <c r="F30" s="21"/>
      <c r="G30" s="22"/>
      <c r="H30" s="36"/>
      <c r="I30" s="36"/>
      <c r="J30" s="73"/>
      <c r="K30" s="178"/>
      <c r="L30" s="34"/>
      <c r="M30" s="34"/>
      <c r="N30" s="31"/>
      <c r="O30" s="23"/>
      <c r="P30" s="23"/>
      <c r="Q30" s="23"/>
      <c r="R30" s="32"/>
      <c r="S30" s="32"/>
      <c r="T30" s="23"/>
      <c r="U30" s="32"/>
      <c r="V30" s="25"/>
      <c r="W30" s="25"/>
      <c r="X30" s="25"/>
      <c r="Y30" s="183"/>
      <c r="Z30" s="183"/>
      <c r="AA30" s="183"/>
      <c r="AB30" s="183"/>
      <c r="AC30" s="33"/>
      <c r="AD30" s="59"/>
      <c r="AE30" s="61"/>
      <c r="AF30" s="62"/>
      <c r="AG30" s="61"/>
      <c r="AH30" s="65"/>
      <c r="AI30" s="66"/>
      <c r="AJ30" s="67"/>
      <c r="AK30" s="68"/>
      <c r="AL30" s="68"/>
      <c r="AM30" s="68"/>
      <c r="AN30" s="61"/>
      <c r="AO30" s="62"/>
      <c r="AP30" s="61"/>
      <c r="AQ30" s="65"/>
      <c r="AR30" s="66"/>
      <c r="AS30" s="67"/>
      <c r="AT30" s="68"/>
      <c r="AU30" s="68"/>
      <c r="AV30" s="68"/>
      <c r="AW30" s="61"/>
      <c r="AX30" s="62"/>
      <c r="AY30" s="61"/>
      <c r="AZ30" s="65"/>
      <c r="BA30" s="66"/>
      <c r="BB30" s="67"/>
      <c r="BC30" s="68"/>
      <c r="BD30" s="68"/>
      <c r="BE30" s="68"/>
      <c r="BF30" s="61"/>
      <c r="BG30" s="62"/>
      <c r="BH30" s="61"/>
      <c r="BI30" s="65"/>
      <c r="BJ30" s="66"/>
      <c r="BK30" s="67"/>
      <c r="BL30" s="68"/>
      <c r="BM30" s="68"/>
      <c r="BN30" s="68"/>
      <c r="BO30" s="63"/>
      <c r="BP30" s="64"/>
      <c r="BQ30" s="61"/>
      <c r="BR30" s="65"/>
      <c r="BS30" s="66"/>
      <c r="BT30" s="67"/>
      <c r="BU30" s="68"/>
      <c r="BV30" s="68"/>
      <c r="BW30" s="68"/>
      <c r="BX30" s="63"/>
      <c r="BY30" s="64"/>
      <c r="BZ30" s="61"/>
      <c r="CA30" s="65"/>
      <c r="CB30" s="66"/>
      <c r="CC30" s="67"/>
      <c r="CD30" s="68"/>
      <c r="CE30" s="68"/>
      <c r="CF30" s="68"/>
      <c r="CG30" s="63"/>
      <c r="CH30" s="64"/>
      <c r="CI30" s="61"/>
      <c r="CJ30" s="65"/>
      <c r="CK30" s="66"/>
      <c r="CL30" s="67"/>
      <c r="CM30" s="68"/>
      <c r="CN30" s="68"/>
      <c r="CO30" s="68"/>
      <c r="CP30" s="69"/>
      <c r="CQ30" s="66"/>
      <c r="CR30" s="66"/>
      <c r="CS30" s="66"/>
      <c r="CT30" s="70"/>
    </row>
    <row r="31" spans="1:99">
      <c r="A31" s="19">
        <f>AC31</f>
        <v>1.393393258427</v>
      </c>
      <c r="B31" s="39"/>
      <c r="C31" s="39"/>
      <c r="D31" s="39"/>
      <c r="E31" s="39"/>
      <c r="F31" s="39"/>
      <c r="G31" s="39"/>
      <c r="H31" s="40" t="s">
        <v>124</v>
      </c>
      <c r="I31" s="40"/>
      <c r="J31" s="40"/>
      <c r="K31" s="179">
        <f>SUM(K6:K30)</f>
        <v>890000</v>
      </c>
      <c r="L31" s="41">
        <f>SUM(L6:L30)</f>
        <v>535</v>
      </c>
      <c r="M31" s="41">
        <f>SUM(M6:M30)</f>
        <v>199</v>
      </c>
      <c r="N31" s="41">
        <f>SUM(N6:N30)</f>
        <v>777</v>
      </c>
      <c r="O31" s="41">
        <f>SUM(O6:O30)</f>
        <v>95</v>
      </c>
      <c r="P31" s="41">
        <f>SUM(P6:P30)</f>
        <v>0</v>
      </c>
      <c r="Q31" s="41">
        <f>SUM(Q6:Q30)</f>
        <v>95</v>
      </c>
      <c r="R31" s="42">
        <f>IFERROR(Q31/N31,"-")</f>
        <v>0.12226512226512</v>
      </c>
      <c r="S31" s="76">
        <f>SUM(S6:S30)</f>
        <v>9</v>
      </c>
      <c r="T31" s="76">
        <f>SUM(T6:T30)</f>
        <v>22</v>
      </c>
      <c r="U31" s="42">
        <f>IFERROR(S31/Q31,"-")</f>
        <v>0.094736842105263</v>
      </c>
      <c r="V31" s="43">
        <f>IFERROR(K31/Q31,"-")</f>
        <v>9368.4210526316</v>
      </c>
      <c r="W31" s="44">
        <f>SUM(W6:W30)</f>
        <v>21</v>
      </c>
      <c r="X31" s="42">
        <f>IFERROR(W31/Q31,"-")</f>
        <v>0.22105263157895</v>
      </c>
      <c r="Y31" s="179">
        <f>SUM(Y6:Y30)</f>
        <v>1240120</v>
      </c>
      <c r="Z31" s="179">
        <f>IFERROR(Y31/Q31,"-")</f>
        <v>13053.894736842</v>
      </c>
      <c r="AA31" s="179">
        <f>IFERROR(Y31/W31,"-")</f>
        <v>59053.333333333</v>
      </c>
      <c r="AB31" s="179">
        <f>Y31-K31</f>
        <v>350120</v>
      </c>
      <c r="AC31" s="45">
        <f>Y31/K31</f>
        <v>1.393393258427</v>
      </c>
      <c r="AD31" s="58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8"/>
    <mergeCell ref="K24:K28"/>
    <mergeCell ref="V24:V28"/>
    <mergeCell ref="AB24:AB28"/>
    <mergeCell ref="AC24:AC28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