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<sst xmlns="http://schemas.openxmlformats.org/spreadsheetml/2006/main" uniqueCount="130">
  <si>
    <t>05月</t>
  </si>
  <si>
    <t>パートナー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</si>
  <si>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</si>
  <si>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</si>
  <si>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</si>
  <si>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</si>
  <si>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</si>
  <si>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</si>
  <si>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</si>
  <si>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</si>
  <si>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</si>
  <si>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</si>
  <si>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</si>
  <si>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</si>
  <si>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</si>
  <si>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</si>
  <si>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</si>
  <si>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</si>
  <si>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</si>
  <si>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</si>
  <si>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</si>
  <si>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</si>
  <si>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</si>
  <si>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</si>
  <si>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</si>
  <si>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</si>
  <si>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</si>
  <si>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</si>
  <si>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</si>
  <si>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</si>
  <si>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</si>
  <si>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</si>
  <si>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</si>
  <si>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</si>
  <si>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</si>
  <si>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</si>
  <si>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</si>
  <si>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</si>
  <si>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</si>
  <si>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</si>
  <si>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</si>
  <si>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</si>
  <si>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</si>
  <si>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</si>
  <si>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</si>
  <si>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</si>
  <si>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</si>
  <si>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</si>
  <si>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</si>
  <si>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</si>
  <si>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</si>
  <si>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</si>
  <si>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</si>
  <si>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</si>
  <si>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</si>
  <si>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</si>
  <si>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</si>
  <si>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pp1713</t>
  </si>
  <si>
    <t>インターカラー</t>
  </si>
  <si>
    <t>記事風版</t>
  </si>
  <si>
    <t>1日1回、かんたん出会い隙間時間に少しだけでOK</t>
  </si>
  <si>
    <t>lp01</t>
  </si>
  <si>
    <t>スポニチ関東</t>
  </si>
  <si>
    <t>全5段</t>
  </si>
  <si>
    <t>5月28日(木)</t>
  </si>
  <si>
    <t>pp1714</t>
  </si>
  <si>
    <t>空電</t>
  </si>
  <si>
    <t>pp1715</t>
  </si>
  <si>
    <t>プロのコンシェルジュが出会いをサポートあなた好みの女性を写真から探せます</t>
  </si>
  <si>
    <t>スポニチ関西</t>
  </si>
  <si>
    <t>5月16日(土)</t>
  </si>
  <si>
    <t>pp1716</t>
  </si>
  <si>
    <t>pp1717</t>
  </si>
  <si>
    <t>5月22日(金)</t>
  </si>
  <si>
    <t>pp1718</t>
  </si>
  <si>
    <t>pp1719</t>
  </si>
  <si>
    <t>みすず学園版</t>
  </si>
  <si>
    <t>女性から誘われて男の自信復活</t>
  </si>
  <si>
    <t>ニッカン関西</t>
  </si>
  <si>
    <t>5月23日(土)</t>
  </si>
  <si>
    <t>pp1720</t>
  </si>
  <si>
    <t>pp1721</t>
  </si>
  <si>
    <t>右女３</t>
  </si>
  <si>
    <t>1日1回、新鮮出会い隙間時間に少しだけでOK</t>
  </si>
  <si>
    <t>サンスポ関東</t>
  </si>
  <si>
    <t>半5段</t>
  </si>
  <si>
    <t>pp1722</t>
  </si>
  <si>
    <t>pp1723</t>
  </si>
  <si>
    <t>逆指名祭り</t>
  </si>
  <si>
    <t>サンスポ関西</t>
  </si>
  <si>
    <t>5月02日(土)</t>
  </si>
  <si>
    <t>pp1724</t>
  </si>
  <si>
    <t>pp1725</t>
  </si>
  <si>
    <t>大正版</t>
  </si>
  <si>
    <t>119「恥ずかしい訳ありサイト（サブ：男性が足りてないんです）」</t>
  </si>
  <si>
    <t>4C雑報</t>
  </si>
  <si>
    <t>5月09日(土)</t>
  </si>
  <si>
    <t>pp1726</t>
  </si>
  <si>
    <t>pp1727</t>
  </si>
  <si>
    <t>旧デイリー風</t>
  </si>
  <si>
    <t>120「簡単おうちで携帯出会い」</t>
  </si>
  <si>
    <t>5月17日(日)</t>
  </si>
  <si>
    <t>pp1728</t>
  </si>
  <si>
    <t>pp1729</t>
  </si>
  <si>
    <t>人探し版</t>
  </si>
  <si>
    <t>女性好きの男性を探しています</t>
  </si>
  <si>
    <t>pp1730</t>
  </si>
  <si>
    <t>pp1731</t>
  </si>
  <si>
    <t>求人風</t>
  </si>
  <si>
    <t>121「女性が好きな私にとって神サイトです」</t>
  </si>
  <si>
    <t>5月31日(日)</t>
  </si>
  <si>
    <t>pp1732</t>
  </si>
  <si>
    <t>pp1733</t>
  </si>
  <si>
    <t>記事（緑）</t>
  </si>
  <si>
    <t>122「あきらめたらそこで出会い終了ですよ。最後まで希望をすてちゃいかん。」</t>
  </si>
  <si>
    <t>デイリースポーツ関西</t>
  </si>
  <si>
    <t>4C記事枠</t>
  </si>
  <si>
    <t>5月03日(日)</t>
  </si>
  <si>
    <t>pp1734</t>
  </si>
  <si>
    <t>記事（紫）</t>
  </si>
  <si>
    <t>pp1735</t>
  </si>
  <si>
    <t>記事（赤）</t>
  </si>
  <si>
    <t>pp1736</t>
  </si>
  <si>
    <t>記事（黄）</t>
  </si>
  <si>
    <t>pp1737</t>
  </si>
  <si>
    <t>記事（青）</t>
  </si>
  <si>
    <t>pp1738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</si>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</sst>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0.69166666666667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120000</v>
      </c>
      <c r="L6" s="79">
        <v>15</v>
      </c>
      <c r="M6" s="79">
        <v>0</v>
      </c>
      <c r="N6" s="79">
        <v>46</v>
      </c>
      <c r="O6" s="88">
        <v>5</v>
      </c>
      <c r="P6" s="89">
        <v>0</v>
      </c>
      <c r="Q6" s="90">
        <f>O6+P6</f>
        <v>5</v>
      </c>
      <c r="R6" s="80">
        <f>IFERROR(Q6/N6,"-")</f>
        <v>0.10869565217391</v>
      </c>
      <c r="S6" s="79">
        <v>2</v>
      </c>
      <c r="T6" s="79">
        <v>1</v>
      </c>
      <c r="U6" s="80">
        <f>IFERROR(T6/(Q6),"-")</f>
        <v>0.2</v>
      </c>
      <c r="V6" s="81">
        <f>IFERROR(K6/SUM(Q6:Q7),"-")</f>
        <v>15000</v>
      </c>
      <c r="W6" s="82">
        <v>2</v>
      </c>
      <c r="X6" s="80">
        <f>IF(Q6=0,"-",W6/Q6)</f>
        <v>0.4</v>
      </c>
      <c r="Y6" s="181">
        <v>83000</v>
      </c>
      <c r="Z6" s="182">
        <f>IFERROR(Y6/Q6,"-")</f>
        <v>16600</v>
      </c>
      <c r="AA6" s="182">
        <f>IFERROR(Y6/W6,"-")</f>
        <v>41500</v>
      </c>
      <c r="AB6" s="176">
        <f>SUM(Y6:Y7)-SUM(K6:K7)</f>
        <v>-37000</v>
      </c>
      <c r="AC6" s="83">
        <f>SUM(Y6:Y7)/SUM(K6:K7)</f>
        <v>0.69166666666667</v>
      </c>
      <c r="AD6" s="77"/>
      <c r="AE6" s="91">
        <v>1</v>
      </c>
      <c r="AF6" s="92">
        <f>IF(Q6=0,"",IF(AE6=0,"",(AE6/Q6)))</f>
        <v>0.2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1</v>
      </c>
      <c r="AX6" s="104">
        <f>IF(Q6=0,"",IF(AW6=0,"",(AW6/Q6)))</f>
        <v>0.2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3</v>
      </c>
      <c r="BP6" s="117">
        <f>IF(Q6=0,"",IF(BO6=0,"",(BO6/Q6)))</f>
        <v>0.6</v>
      </c>
      <c r="BQ6" s="118">
        <v>2</v>
      </c>
      <c r="BR6" s="119">
        <f>IFERROR(BQ6/BO6,"-")</f>
        <v>0.66666666666667</v>
      </c>
      <c r="BS6" s="120">
        <v>83000</v>
      </c>
      <c r="BT6" s="121">
        <f>IFERROR(BS6/BO6,"-")</f>
        <v>27666.666666667</v>
      </c>
      <c r="BU6" s="122"/>
      <c r="BV6" s="122"/>
      <c r="BW6" s="122">
        <v>2</v>
      </c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83000</v>
      </c>
      <c r="CR6" s="138">
        <v>51000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21</v>
      </c>
      <c r="M7" s="79">
        <v>18</v>
      </c>
      <c r="N7" s="79">
        <v>16</v>
      </c>
      <c r="O7" s="88">
        <v>3</v>
      </c>
      <c r="P7" s="89">
        <v>0</v>
      </c>
      <c r="Q7" s="90">
        <f>O7+P7</f>
        <v>3</v>
      </c>
      <c r="R7" s="80">
        <f>IFERROR(Q7/N7,"-")</f>
        <v>0.1875</v>
      </c>
      <c r="S7" s="79">
        <v>0</v>
      </c>
      <c r="T7" s="79">
        <v>1</v>
      </c>
      <c r="U7" s="80">
        <f>IFERROR(T7/(Q7),"-")</f>
        <v>0.33333333333333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0.33333333333333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1</v>
      </c>
      <c r="BP7" s="117">
        <f>IF(Q7=0,"",IF(BO7=0,"",(BO7/Q7)))</f>
        <v>0.33333333333333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</v>
      </c>
      <c r="BY7" s="124">
        <f>IF(Q7=0,"",IF(BX7=0,"",(BX7/Q7)))</f>
        <v>0.33333333333333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0.76</v>
      </c>
      <c r="B8" s="184" t="s">
        <v>67</v>
      </c>
      <c r="C8" s="184" t="s">
        <v>58</v>
      </c>
      <c r="D8" s="184"/>
      <c r="E8" s="184" t="s">
        <v>59</v>
      </c>
      <c r="F8" s="184" t="s">
        <v>68</v>
      </c>
      <c r="G8" s="184" t="s">
        <v>61</v>
      </c>
      <c r="H8" s="87" t="s">
        <v>69</v>
      </c>
      <c r="I8" s="87" t="s">
        <v>63</v>
      </c>
      <c r="J8" s="185" t="s">
        <v>70</v>
      </c>
      <c r="K8" s="176">
        <v>150000</v>
      </c>
      <c r="L8" s="79">
        <v>14</v>
      </c>
      <c r="M8" s="79">
        <v>0</v>
      </c>
      <c r="N8" s="79">
        <v>50</v>
      </c>
      <c r="O8" s="88">
        <v>5</v>
      </c>
      <c r="P8" s="89">
        <v>0</v>
      </c>
      <c r="Q8" s="90">
        <f>O8+P8</f>
        <v>5</v>
      </c>
      <c r="R8" s="80">
        <f>IFERROR(Q8/N8,"-")</f>
        <v>0.1</v>
      </c>
      <c r="S8" s="79">
        <v>1</v>
      </c>
      <c r="T8" s="79">
        <v>2</v>
      </c>
      <c r="U8" s="80">
        <f>IFERROR(T8/(Q8),"-")</f>
        <v>0.4</v>
      </c>
      <c r="V8" s="81">
        <f>IFERROR(K8/SUM(Q8:Q9),"-")</f>
        <v>18750</v>
      </c>
      <c r="W8" s="82">
        <v>1</v>
      </c>
      <c r="X8" s="80">
        <f>IF(Q8=0,"-",W8/Q8)</f>
        <v>0.2</v>
      </c>
      <c r="Y8" s="181">
        <v>84000</v>
      </c>
      <c r="Z8" s="182">
        <f>IFERROR(Y8/Q8,"-")</f>
        <v>16800</v>
      </c>
      <c r="AA8" s="182">
        <f>IFERROR(Y8/W8,"-")</f>
        <v>84000</v>
      </c>
      <c r="AB8" s="176">
        <f>SUM(Y8:Y9)-SUM(K8:K9)</f>
        <v>-36000</v>
      </c>
      <c r="AC8" s="83">
        <f>SUM(Y8:Y9)/SUM(K8:K9)</f>
        <v>0.76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4</v>
      </c>
      <c r="BP8" s="117">
        <f>IF(Q8=0,"",IF(BO8=0,"",(BO8/Q8)))</f>
        <v>0.8</v>
      </c>
      <c r="BQ8" s="118">
        <v>1</v>
      </c>
      <c r="BR8" s="119">
        <f>IFERROR(BQ8/BO8,"-")</f>
        <v>0.25</v>
      </c>
      <c r="BS8" s="120">
        <v>84000</v>
      </c>
      <c r="BT8" s="121">
        <f>IFERROR(BS8/BO8,"-")</f>
        <v>21000</v>
      </c>
      <c r="BU8" s="122"/>
      <c r="BV8" s="122"/>
      <c r="BW8" s="122">
        <v>1</v>
      </c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>
        <v>1</v>
      </c>
      <c r="CH8" s="131">
        <f>IF(Q8=0,"",IF(CG8=0,"",(CG8/Q8)))</f>
        <v>0.2</v>
      </c>
      <c r="CI8" s="132"/>
      <c r="CJ8" s="133">
        <f>IFERROR(CI8/CG8,"-")</f>
        <v>0</v>
      </c>
      <c r="CK8" s="134"/>
      <c r="CL8" s="135">
        <f>IFERROR(CK8/CG8,"-")</f>
        <v>0</v>
      </c>
      <c r="CM8" s="136"/>
      <c r="CN8" s="136"/>
      <c r="CO8" s="136"/>
      <c r="CP8" s="137">
        <v>1</v>
      </c>
      <c r="CQ8" s="138">
        <v>84000</v>
      </c>
      <c r="CR8" s="138">
        <v>84000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 t="s">
        <v>59</v>
      </c>
      <c r="F9" s="184" t="s">
        <v>68</v>
      </c>
      <c r="G9" s="184" t="s">
        <v>66</v>
      </c>
      <c r="H9" s="87"/>
      <c r="I9" s="87"/>
      <c r="J9" s="87"/>
      <c r="K9" s="176"/>
      <c r="L9" s="79">
        <v>42</v>
      </c>
      <c r="M9" s="79">
        <v>22</v>
      </c>
      <c r="N9" s="79">
        <v>55</v>
      </c>
      <c r="O9" s="88">
        <v>3</v>
      </c>
      <c r="P9" s="89">
        <v>0</v>
      </c>
      <c r="Q9" s="90">
        <f>O9+P9</f>
        <v>3</v>
      </c>
      <c r="R9" s="80">
        <f>IFERROR(Q9/N9,"-")</f>
        <v>0.054545454545455</v>
      </c>
      <c r="S9" s="79">
        <v>0</v>
      </c>
      <c r="T9" s="79">
        <v>2</v>
      </c>
      <c r="U9" s="80">
        <f>IFERROR(T9/(Q9),"-")</f>
        <v>0.66666666666667</v>
      </c>
      <c r="V9" s="81"/>
      <c r="W9" s="82">
        <v>1</v>
      </c>
      <c r="X9" s="80">
        <f>IF(Q9=0,"-",W9/Q9)</f>
        <v>0.33333333333333</v>
      </c>
      <c r="Y9" s="181">
        <v>30000</v>
      </c>
      <c r="Z9" s="182">
        <f>IFERROR(Y9/Q9,"-")</f>
        <v>10000</v>
      </c>
      <c r="AA9" s="182">
        <f>IFERROR(Y9/W9,"-")</f>
        <v>30000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1</v>
      </c>
      <c r="BP9" s="117">
        <f>IF(Q9=0,"",IF(BO9=0,"",(BO9/Q9)))</f>
        <v>0.33333333333333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0.33333333333333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1</v>
      </c>
      <c r="CH9" s="131">
        <f>IF(Q9=0,"",IF(CG9=0,"",(CG9/Q9)))</f>
        <v>0.33333333333333</v>
      </c>
      <c r="CI9" s="132">
        <v>1</v>
      </c>
      <c r="CJ9" s="133">
        <f>IFERROR(CI9/CG9,"-")</f>
        <v>1</v>
      </c>
      <c r="CK9" s="134">
        <v>30000</v>
      </c>
      <c r="CL9" s="135">
        <f>IFERROR(CK9/CG9,"-")</f>
        <v>30000</v>
      </c>
      <c r="CM9" s="136"/>
      <c r="CN9" s="136"/>
      <c r="CO9" s="136">
        <v>1</v>
      </c>
      <c r="CP9" s="137">
        <v>1</v>
      </c>
      <c r="CQ9" s="138">
        <v>30000</v>
      </c>
      <c r="CR9" s="138">
        <v>30000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0.28666666666667</v>
      </c>
      <c r="B10" s="184" t="s">
        <v>72</v>
      </c>
      <c r="C10" s="184" t="s">
        <v>58</v>
      </c>
      <c r="D10" s="184"/>
      <c r="E10" s="184"/>
      <c r="F10" s="184"/>
      <c r="G10" s="184" t="s">
        <v>61</v>
      </c>
      <c r="H10" s="87" t="s">
        <v>69</v>
      </c>
      <c r="I10" s="87" t="s">
        <v>63</v>
      </c>
      <c r="J10" s="87" t="s">
        <v>73</v>
      </c>
      <c r="K10" s="176">
        <v>150000</v>
      </c>
      <c r="L10" s="79">
        <v>13</v>
      </c>
      <c r="M10" s="79">
        <v>0</v>
      </c>
      <c r="N10" s="79">
        <v>47</v>
      </c>
      <c r="O10" s="88">
        <v>4</v>
      </c>
      <c r="P10" s="89">
        <v>0</v>
      </c>
      <c r="Q10" s="90">
        <f>O10+P10</f>
        <v>4</v>
      </c>
      <c r="R10" s="80">
        <f>IFERROR(Q10/N10,"-")</f>
        <v>0.085106382978723</v>
      </c>
      <c r="S10" s="79">
        <v>0</v>
      </c>
      <c r="T10" s="79">
        <v>2</v>
      </c>
      <c r="U10" s="80">
        <f>IFERROR(T10/(Q10),"-")</f>
        <v>0.5</v>
      </c>
      <c r="V10" s="81">
        <f>IFERROR(K10/SUM(Q10:Q11),"-")</f>
        <v>10714.285714286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-107000</v>
      </c>
      <c r="AC10" s="83">
        <f>SUM(Y10:Y11)/SUM(K10:K11)</f>
        <v>0.28666666666667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0.25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1</v>
      </c>
      <c r="BG10" s="110">
        <f>IF(Q10=0,"",IF(BF10=0,"",(BF10/Q10)))</f>
        <v>0.25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>
        <v>2</v>
      </c>
      <c r="BY10" s="124">
        <f>IF(Q10=0,"",IF(BX10=0,"",(BX10/Q10)))</f>
        <v>0.5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74</v>
      </c>
      <c r="C11" s="184" t="s">
        <v>58</v>
      </c>
      <c r="D11" s="184"/>
      <c r="E11" s="184"/>
      <c r="F11" s="184"/>
      <c r="G11" s="184" t="s">
        <v>66</v>
      </c>
      <c r="H11" s="87"/>
      <c r="I11" s="87"/>
      <c r="J11" s="87"/>
      <c r="K11" s="176"/>
      <c r="L11" s="79">
        <v>32</v>
      </c>
      <c r="M11" s="79">
        <v>23</v>
      </c>
      <c r="N11" s="79">
        <v>17</v>
      </c>
      <c r="O11" s="88">
        <v>10</v>
      </c>
      <c r="P11" s="89">
        <v>0</v>
      </c>
      <c r="Q11" s="90">
        <f>O11+P11</f>
        <v>10</v>
      </c>
      <c r="R11" s="80">
        <f>IFERROR(Q11/N11,"-")</f>
        <v>0.58823529411765</v>
      </c>
      <c r="S11" s="79">
        <v>1</v>
      </c>
      <c r="T11" s="79">
        <v>3</v>
      </c>
      <c r="U11" s="80">
        <f>IFERROR(T11/(Q11),"-")</f>
        <v>0.3</v>
      </c>
      <c r="V11" s="81"/>
      <c r="W11" s="82">
        <v>2</v>
      </c>
      <c r="X11" s="80">
        <f>IF(Q11=0,"-",W11/Q11)</f>
        <v>0.2</v>
      </c>
      <c r="Y11" s="181">
        <v>43000</v>
      </c>
      <c r="Z11" s="182">
        <f>IFERROR(Y11/Q11,"-")</f>
        <v>4300</v>
      </c>
      <c r="AA11" s="182">
        <f>IFERROR(Y11/W11,"-")</f>
        <v>21500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0.1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3</v>
      </c>
      <c r="BG11" s="110">
        <f>IF(Q11=0,"",IF(BF11=0,"",(BF11/Q11)))</f>
        <v>0.3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3</v>
      </c>
      <c r="BP11" s="117">
        <f>IF(Q11=0,"",IF(BO11=0,"",(BO11/Q11)))</f>
        <v>0.3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3</v>
      </c>
      <c r="BY11" s="124">
        <f>IF(Q11=0,"",IF(BX11=0,"",(BX11/Q11)))</f>
        <v>0.3</v>
      </c>
      <c r="BZ11" s="125">
        <v>2</v>
      </c>
      <c r="CA11" s="126">
        <f>IFERROR(BZ11/BX11,"-")</f>
        <v>0.66666666666667</v>
      </c>
      <c r="CB11" s="127">
        <v>43000</v>
      </c>
      <c r="CC11" s="128">
        <f>IFERROR(CB11/BX11,"-")</f>
        <v>14333.333333333</v>
      </c>
      <c r="CD11" s="129">
        <v>1</v>
      </c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43000</v>
      </c>
      <c r="CR11" s="138">
        <v>40000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0.55384615384615</v>
      </c>
      <c r="B12" s="184" t="s">
        <v>75</v>
      </c>
      <c r="C12" s="184" t="s">
        <v>58</v>
      </c>
      <c r="D12" s="184"/>
      <c r="E12" s="184" t="s">
        <v>76</v>
      </c>
      <c r="F12" s="184" t="s">
        <v>77</v>
      </c>
      <c r="G12" s="184" t="s">
        <v>61</v>
      </c>
      <c r="H12" s="87" t="s">
        <v>78</v>
      </c>
      <c r="I12" s="87" t="s">
        <v>63</v>
      </c>
      <c r="J12" s="185" t="s">
        <v>79</v>
      </c>
      <c r="K12" s="176">
        <v>130000</v>
      </c>
      <c r="L12" s="79">
        <v>14</v>
      </c>
      <c r="M12" s="79">
        <v>0</v>
      </c>
      <c r="N12" s="79">
        <v>49</v>
      </c>
      <c r="O12" s="88">
        <v>6</v>
      </c>
      <c r="P12" s="89">
        <v>0</v>
      </c>
      <c r="Q12" s="90">
        <f>O12+P12</f>
        <v>6</v>
      </c>
      <c r="R12" s="80">
        <f>IFERROR(Q12/N12,"-")</f>
        <v>0.12244897959184</v>
      </c>
      <c r="S12" s="79">
        <v>0</v>
      </c>
      <c r="T12" s="79">
        <v>5</v>
      </c>
      <c r="U12" s="80">
        <f>IFERROR(T12/(Q12),"-")</f>
        <v>0.83333333333333</v>
      </c>
      <c r="V12" s="81">
        <f>IFERROR(K12/SUM(Q12:Q13),"-")</f>
        <v>11818.181818182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SUM(Y12:Y13)-SUM(K12:K13)</f>
        <v>-58000</v>
      </c>
      <c r="AC12" s="83">
        <f>SUM(Y12:Y13)/SUM(K12:K13)</f>
        <v>0.55384615384615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2</v>
      </c>
      <c r="AO12" s="98">
        <f>IF(Q12=0,"",IF(AN12=0,"",(AN12/Q12)))</f>
        <v>0.33333333333333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>
        <v>2</v>
      </c>
      <c r="AX12" s="104">
        <f>IF(Q12=0,"",IF(AW12=0,"",(AW12/Q12)))</f>
        <v>0.33333333333333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1</v>
      </c>
      <c r="BG12" s="110">
        <f>IF(Q12=0,"",IF(BF12=0,"",(BF12/Q12)))</f>
        <v>0.16666666666667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1</v>
      </c>
      <c r="BP12" s="117">
        <f>IF(Q12=0,"",IF(BO12=0,"",(BO12/Q12)))</f>
        <v>0.16666666666667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80</v>
      </c>
      <c r="C13" s="184" t="s">
        <v>58</v>
      </c>
      <c r="D13" s="184"/>
      <c r="E13" s="184" t="s">
        <v>76</v>
      </c>
      <c r="F13" s="184" t="s">
        <v>77</v>
      </c>
      <c r="G13" s="184" t="s">
        <v>66</v>
      </c>
      <c r="H13" s="87"/>
      <c r="I13" s="87"/>
      <c r="J13" s="87"/>
      <c r="K13" s="176"/>
      <c r="L13" s="79">
        <v>29</v>
      </c>
      <c r="M13" s="79">
        <v>18</v>
      </c>
      <c r="N13" s="79">
        <v>19</v>
      </c>
      <c r="O13" s="88">
        <v>5</v>
      </c>
      <c r="P13" s="89">
        <v>0</v>
      </c>
      <c r="Q13" s="90">
        <f>O13+P13</f>
        <v>5</v>
      </c>
      <c r="R13" s="80">
        <f>IFERROR(Q13/N13,"-")</f>
        <v>0.26315789473684</v>
      </c>
      <c r="S13" s="79">
        <v>2</v>
      </c>
      <c r="T13" s="79">
        <v>0</v>
      </c>
      <c r="U13" s="80">
        <f>IFERROR(T13/(Q13),"-")</f>
        <v>0</v>
      </c>
      <c r="V13" s="81"/>
      <c r="W13" s="82">
        <v>2</v>
      </c>
      <c r="X13" s="80">
        <f>IF(Q13=0,"-",W13/Q13)</f>
        <v>0.4</v>
      </c>
      <c r="Y13" s="181">
        <v>72000</v>
      </c>
      <c r="Z13" s="182">
        <f>IFERROR(Y13/Q13,"-")</f>
        <v>14400</v>
      </c>
      <c r="AA13" s="182">
        <f>IFERROR(Y13/W13,"-")</f>
        <v>36000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0.2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1</v>
      </c>
      <c r="BP13" s="117">
        <f>IF(Q13=0,"",IF(BO13=0,"",(BO13/Q13)))</f>
        <v>0.2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1</v>
      </c>
      <c r="BY13" s="124">
        <f>IF(Q13=0,"",IF(BX13=0,"",(BX13/Q13)))</f>
        <v>0.2</v>
      </c>
      <c r="BZ13" s="125">
        <v>1</v>
      </c>
      <c r="CA13" s="126">
        <f>IFERROR(BZ13/BX13,"-")</f>
        <v>1</v>
      </c>
      <c r="CB13" s="127">
        <v>24000</v>
      </c>
      <c r="CC13" s="128">
        <f>IFERROR(CB13/BX13,"-")</f>
        <v>24000</v>
      </c>
      <c r="CD13" s="129"/>
      <c r="CE13" s="129"/>
      <c r="CF13" s="129">
        <v>1</v>
      </c>
      <c r="CG13" s="130">
        <v>2</v>
      </c>
      <c r="CH13" s="131">
        <f>IF(Q13=0,"",IF(CG13=0,"",(CG13/Q13)))</f>
        <v>0.4</v>
      </c>
      <c r="CI13" s="132">
        <v>1</v>
      </c>
      <c r="CJ13" s="133">
        <f>IFERROR(CI13/CG13,"-")</f>
        <v>0.5</v>
      </c>
      <c r="CK13" s="134">
        <v>48000</v>
      </c>
      <c r="CL13" s="135">
        <f>IFERROR(CK13/CG13,"-")</f>
        <v>24000</v>
      </c>
      <c r="CM13" s="136"/>
      <c r="CN13" s="136"/>
      <c r="CO13" s="136">
        <v>1</v>
      </c>
      <c r="CP13" s="137">
        <v>2</v>
      </c>
      <c r="CQ13" s="138">
        <v>72000</v>
      </c>
      <c r="CR13" s="138">
        <v>48000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4.0923076923077</v>
      </c>
      <c r="B14" s="184" t="s">
        <v>81</v>
      </c>
      <c r="C14" s="184" t="s">
        <v>58</v>
      </c>
      <c r="D14" s="184"/>
      <c r="E14" s="184" t="s">
        <v>82</v>
      </c>
      <c r="F14" s="184" t="s">
        <v>83</v>
      </c>
      <c r="G14" s="184" t="s">
        <v>61</v>
      </c>
      <c r="H14" s="87" t="s">
        <v>84</v>
      </c>
      <c r="I14" s="87" t="s">
        <v>85</v>
      </c>
      <c r="J14" s="185" t="s">
        <v>70</v>
      </c>
      <c r="K14" s="176">
        <v>65000</v>
      </c>
      <c r="L14" s="79">
        <v>11</v>
      </c>
      <c r="M14" s="79">
        <v>0</v>
      </c>
      <c r="N14" s="79">
        <v>35</v>
      </c>
      <c r="O14" s="88">
        <v>4</v>
      </c>
      <c r="P14" s="89">
        <v>0</v>
      </c>
      <c r="Q14" s="90">
        <f>O14+P14</f>
        <v>4</v>
      </c>
      <c r="R14" s="80">
        <f>IFERROR(Q14/N14,"-")</f>
        <v>0.11428571428571</v>
      </c>
      <c r="S14" s="79">
        <v>1</v>
      </c>
      <c r="T14" s="79">
        <v>2</v>
      </c>
      <c r="U14" s="80">
        <f>IFERROR(T14/(Q14),"-")</f>
        <v>0.5</v>
      </c>
      <c r="V14" s="81">
        <f>IFERROR(K14/SUM(Q14:Q15),"-")</f>
        <v>8125</v>
      </c>
      <c r="W14" s="82">
        <v>2</v>
      </c>
      <c r="X14" s="80">
        <f>IF(Q14=0,"-",W14/Q14)</f>
        <v>0.5</v>
      </c>
      <c r="Y14" s="181">
        <v>240000</v>
      </c>
      <c r="Z14" s="182">
        <f>IFERROR(Y14/Q14,"-")</f>
        <v>60000</v>
      </c>
      <c r="AA14" s="182">
        <f>IFERROR(Y14/W14,"-")</f>
        <v>120000</v>
      </c>
      <c r="AB14" s="176">
        <f>SUM(Y14:Y15)-SUM(K14:K15)</f>
        <v>201000</v>
      </c>
      <c r="AC14" s="83">
        <f>SUM(Y14:Y15)/SUM(K14:K15)</f>
        <v>4.0923076923077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3</v>
      </c>
      <c r="BP14" s="117">
        <f>IF(Q14=0,"",IF(BO14=0,"",(BO14/Q14)))</f>
        <v>0.75</v>
      </c>
      <c r="BQ14" s="118">
        <v>2</v>
      </c>
      <c r="BR14" s="119">
        <f>IFERROR(BQ14/BO14,"-")</f>
        <v>0.66666666666667</v>
      </c>
      <c r="BS14" s="120">
        <v>240000</v>
      </c>
      <c r="BT14" s="121">
        <f>IFERROR(BS14/BO14,"-")</f>
        <v>80000</v>
      </c>
      <c r="BU14" s="122">
        <v>1</v>
      </c>
      <c r="BV14" s="122"/>
      <c r="BW14" s="122">
        <v>1</v>
      </c>
      <c r="BX14" s="123">
        <v>1</v>
      </c>
      <c r="BY14" s="124">
        <f>IF(Q14=0,"",IF(BX14=0,"",(BX14/Q14)))</f>
        <v>0.25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2</v>
      </c>
      <c r="CQ14" s="138">
        <v>240000</v>
      </c>
      <c r="CR14" s="138">
        <v>232000</v>
      </c>
      <c r="CS14" s="138"/>
      <c r="CT14" s="139" t="str">
        <f>IF(AND(CR14=0,CS14=0),"",IF(AND(CR14&lt;=100000,CS14&lt;=100000),"",IF(CR14/CQ14&gt;0.7,"男高",IF(CS14/CQ14&gt;0.7,"女高",""))))</f>
        <v>男高</v>
      </c>
    </row>
    <row r="15" spans="1:99">
      <c r="A15" s="78"/>
      <c r="B15" s="184" t="s">
        <v>86</v>
      </c>
      <c r="C15" s="184" t="s">
        <v>58</v>
      </c>
      <c r="D15" s="184"/>
      <c r="E15" s="184" t="s">
        <v>82</v>
      </c>
      <c r="F15" s="184" t="s">
        <v>83</v>
      </c>
      <c r="G15" s="184" t="s">
        <v>66</v>
      </c>
      <c r="H15" s="87"/>
      <c r="I15" s="87"/>
      <c r="J15" s="87"/>
      <c r="K15" s="176"/>
      <c r="L15" s="79">
        <v>32</v>
      </c>
      <c r="M15" s="79">
        <v>21</v>
      </c>
      <c r="N15" s="79">
        <v>13</v>
      </c>
      <c r="O15" s="88">
        <v>4</v>
      </c>
      <c r="P15" s="89">
        <v>0</v>
      </c>
      <c r="Q15" s="90">
        <f>O15+P15</f>
        <v>4</v>
      </c>
      <c r="R15" s="80">
        <f>IFERROR(Q15/N15,"-")</f>
        <v>0.30769230769231</v>
      </c>
      <c r="S15" s="79">
        <v>0</v>
      </c>
      <c r="T15" s="79">
        <v>1</v>
      </c>
      <c r="U15" s="80">
        <f>IFERROR(T15/(Q15),"-")</f>
        <v>0.25</v>
      </c>
      <c r="V15" s="81"/>
      <c r="W15" s="82">
        <v>2</v>
      </c>
      <c r="X15" s="80">
        <f>IF(Q15=0,"-",W15/Q15)</f>
        <v>0.5</v>
      </c>
      <c r="Y15" s="181">
        <v>26000</v>
      </c>
      <c r="Z15" s="182">
        <f>IFERROR(Y15/Q15,"-")</f>
        <v>6500</v>
      </c>
      <c r="AA15" s="182">
        <f>IFERROR(Y15/W15,"-")</f>
        <v>13000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1</v>
      </c>
      <c r="BP15" s="117">
        <f>IF(Q15=0,"",IF(BO15=0,"",(BO15/Q15)))</f>
        <v>0.25</v>
      </c>
      <c r="BQ15" s="118">
        <v>1</v>
      </c>
      <c r="BR15" s="119">
        <f>IFERROR(BQ15/BO15,"-")</f>
        <v>1</v>
      </c>
      <c r="BS15" s="120">
        <v>6000</v>
      </c>
      <c r="BT15" s="121">
        <f>IFERROR(BS15/BO15,"-")</f>
        <v>6000</v>
      </c>
      <c r="BU15" s="122"/>
      <c r="BV15" s="122">
        <v>1</v>
      </c>
      <c r="BW15" s="122"/>
      <c r="BX15" s="123">
        <v>3</v>
      </c>
      <c r="BY15" s="124">
        <f>IF(Q15=0,"",IF(BX15=0,"",(BX15/Q15)))</f>
        <v>0.75</v>
      </c>
      <c r="BZ15" s="125">
        <v>1</v>
      </c>
      <c r="CA15" s="126">
        <f>IFERROR(BZ15/BX15,"-")</f>
        <v>0.33333333333333</v>
      </c>
      <c r="CB15" s="127">
        <v>20000</v>
      </c>
      <c r="CC15" s="128">
        <f>IFERROR(CB15/BX15,"-")</f>
        <v>6666.6666666667</v>
      </c>
      <c r="CD15" s="129"/>
      <c r="CE15" s="129"/>
      <c r="CF15" s="129">
        <v>1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2</v>
      </c>
      <c r="CQ15" s="138">
        <v>26000</v>
      </c>
      <c r="CR15" s="138">
        <v>20000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0.26153846153846</v>
      </c>
      <c r="B16" s="184" t="s">
        <v>87</v>
      </c>
      <c r="C16" s="184" t="s">
        <v>58</v>
      </c>
      <c r="D16" s="184"/>
      <c r="E16" s="184" t="s">
        <v>82</v>
      </c>
      <c r="F16" s="184" t="s">
        <v>88</v>
      </c>
      <c r="G16" s="184" t="s">
        <v>61</v>
      </c>
      <c r="H16" s="87" t="s">
        <v>89</v>
      </c>
      <c r="I16" s="87" t="s">
        <v>85</v>
      </c>
      <c r="J16" s="185" t="s">
        <v>90</v>
      </c>
      <c r="K16" s="176">
        <v>65000</v>
      </c>
      <c r="L16" s="79">
        <v>10</v>
      </c>
      <c r="M16" s="79">
        <v>0</v>
      </c>
      <c r="N16" s="79">
        <v>42</v>
      </c>
      <c r="O16" s="88">
        <v>1</v>
      </c>
      <c r="P16" s="89">
        <v>0</v>
      </c>
      <c r="Q16" s="90">
        <f>O16+P16</f>
        <v>1</v>
      </c>
      <c r="R16" s="80">
        <f>IFERROR(Q16/N16,"-")</f>
        <v>0.023809523809524</v>
      </c>
      <c r="S16" s="79">
        <v>0</v>
      </c>
      <c r="T16" s="79">
        <v>0</v>
      </c>
      <c r="U16" s="80">
        <f>IFERROR(T16/(Q16),"-")</f>
        <v>0</v>
      </c>
      <c r="V16" s="81">
        <f>IFERROR(K16/SUM(Q16:Q17),"-")</f>
        <v>7222.2222222222</v>
      </c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>
        <f>SUM(Y16:Y17)-SUM(K16:K17)</f>
        <v>-48000</v>
      </c>
      <c r="AC16" s="83">
        <f>SUM(Y16:Y17)/SUM(K16:K17)</f>
        <v>0.26153846153846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1</v>
      </c>
      <c r="BP16" s="117">
        <f>IF(Q16=0,"",IF(BO16=0,"",(BO16/Q16)))</f>
        <v>1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91</v>
      </c>
      <c r="C17" s="184" t="s">
        <v>58</v>
      </c>
      <c r="D17" s="184"/>
      <c r="E17" s="184" t="s">
        <v>82</v>
      </c>
      <c r="F17" s="184" t="s">
        <v>88</v>
      </c>
      <c r="G17" s="184" t="s">
        <v>66</v>
      </c>
      <c r="H17" s="87"/>
      <c r="I17" s="87"/>
      <c r="J17" s="87"/>
      <c r="K17" s="176"/>
      <c r="L17" s="79">
        <v>49</v>
      </c>
      <c r="M17" s="79">
        <v>31</v>
      </c>
      <c r="N17" s="79">
        <v>33</v>
      </c>
      <c r="O17" s="88">
        <v>8</v>
      </c>
      <c r="P17" s="89">
        <v>0</v>
      </c>
      <c r="Q17" s="90">
        <f>O17+P17</f>
        <v>8</v>
      </c>
      <c r="R17" s="80">
        <f>IFERROR(Q17/N17,"-")</f>
        <v>0.24242424242424</v>
      </c>
      <c r="S17" s="79">
        <v>3</v>
      </c>
      <c r="T17" s="79">
        <v>0</v>
      </c>
      <c r="U17" s="80">
        <f>IFERROR(T17/(Q17),"-")</f>
        <v>0</v>
      </c>
      <c r="V17" s="81"/>
      <c r="W17" s="82">
        <v>1</v>
      </c>
      <c r="X17" s="80">
        <f>IF(Q17=0,"-",W17/Q17)</f>
        <v>0.125</v>
      </c>
      <c r="Y17" s="181">
        <v>17000</v>
      </c>
      <c r="Z17" s="182">
        <f>IFERROR(Y17/Q17,"-")</f>
        <v>2125</v>
      </c>
      <c r="AA17" s="182">
        <f>IFERROR(Y17/W17,"-")</f>
        <v>17000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>
        <v>1</v>
      </c>
      <c r="AX17" s="104">
        <f>IF(Q17=0,"",IF(AW17=0,"",(AW17/Q17)))</f>
        <v>0.125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1</v>
      </c>
      <c r="BG17" s="110">
        <f>IF(Q17=0,"",IF(BF17=0,"",(BF17/Q17)))</f>
        <v>0.125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3</v>
      </c>
      <c r="BP17" s="117">
        <f>IF(Q17=0,"",IF(BO17=0,"",(BO17/Q17)))</f>
        <v>0.375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3</v>
      </c>
      <c r="BY17" s="124">
        <f>IF(Q17=0,"",IF(BX17=0,"",(BX17/Q17)))</f>
        <v>0.375</v>
      </c>
      <c r="BZ17" s="125">
        <v>1</v>
      </c>
      <c r="CA17" s="126">
        <f>IFERROR(BZ17/BX17,"-")</f>
        <v>0.33333333333333</v>
      </c>
      <c r="CB17" s="127">
        <v>17000</v>
      </c>
      <c r="CC17" s="128">
        <f>IFERROR(CB17/BX17,"-")</f>
        <v>5666.6666666667</v>
      </c>
      <c r="CD17" s="129"/>
      <c r="CE17" s="129"/>
      <c r="CF17" s="129">
        <v>1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17000</v>
      </c>
      <c r="CR17" s="138">
        <v>17000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1.3666666666667</v>
      </c>
      <c r="B18" s="184" t="s">
        <v>92</v>
      </c>
      <c r="C18" s="184" t="s">
        <v>58</v>
      </c>
      <c r="D18" s="184"/>
      <c r="E18" s="184" t="s">
        <v>93</v>
      </c>
      <c r="F18" s="184" t="s">
        <v>94</v>
      </c>
      <c r="G18" s="184" t="s">
        <v>61</v>
      </c>
      <c r="H18" s="87" t="s">
        <v>62</v>
      </c>
      <c r="I18" s="87" t="s">
        <v>95</v>
      </c>
      <c r="J18" s="185" t="s">
        <v>96</v>
      </c>
      <c r="K18" s="176">
        <v>30000</v>
      </c>
      <c r="L18" s="79">
        <v>6</v>
      </c>
      <c r="M18" s="79">
        <v>0</v>
      </c>
      <c r="N18" s="79">
        <v>34</v>
      </c>
      <c r="O18" s="88">
        <v>4</v>
      </c>
      <c r="P18" s="89">
        <v>0</v>
      </c>
      <c r="Q18" s="90">
        <f>O18+P18</f>
        <v>4</v>
      </c>
      <c r="R18" s="80">
        <f>IFERROR(Q18/N18,"-")</f>
        <v>0.11764705882353</v>
      </c>
      <c r="S18" s="79">
        <v>0</v>
      </c>
      <c r="T18" s="79">
        <v>2</v>
      </c>
      <c r="U18" s="80">
        <f>IFERROR(T18/(Q18),"-")</f>
        <v>0.5</v>
      </c>
      <c r="V18" s="81">
        <f>IFERROR(K18/SUM(Q18:Q19),"-")</f>
        <v>4285.7142857143</v>
      </c>
      <c r="W18" s="82">
        <v>1</v>
      </c>
      <c r="X18" s="80">
        <f>IF(Q18=0,"-",W18/Q18)</f>
        <v>0.25</v>
      </c>
      <c r="Y18" s="181">
        <v>41000</v>
      </c>
      <c r="Z18" s="182">
        <f>IFERROR(Y18/Q18,"-")</f>
        <v>10250</v>
      </c>
      <c r="AA18" s="182">
        <f>IFERROR(Y18/W18,"-")</f>
        <v>41000</v>
      </c>
      <c r="AB18" s="176">
        <f>SUM(Y18:Y19)-SUM(K18:K19)</f>
        <v>11000</v>
      </c>
      <c r="AC18" s="83">
        <f>SUM(Y18:Y19)/SUM(K18:K19)</f>
        <v>1.3666666666667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>
        <v>1</v>
      </c>
      <c r="AO18" s="98">
        <f>IF(Q18=0,"",IF(AN18=0,"",(AN18/Q18)))</f>
        <v>0.25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>
        <v>1</v>
      </c>
      <c r="AX18" s="104">
        <f>IF(Q18=0,"",IF(AW18=0,"",(AW18/Q18)))</f>
        <v>0.25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2</v>
      </c>
      <c r="BP18" s="117">
        <f>IF(Q18=0,"",IF(BO18=0,"",(BO18/Q18)))</f>
        <v>0.5</v>
      </c>
      <c r="BQ18" s="118">
        <v>1</v>
      </c>
      <c r="BR18" s="119">
        <f>IFERROR(BQ18/BO18,"-")</f>
        <v>0.5</v>
      </c>
      <c r="BS18" s="120">
        <v>41000</v>
      </c>
      <c r="BT18" s="121">
        <f>IFERROR(BS18/BO18,"-")</f>
        <v>20500</v>
      </c>
      <c r="BU18" s="122"/>
      <c r="BV18" s="122"/>
      <c r="BW18" s="122">
        <v>1</v>
      </c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41000</v>
      </c>
      <c r="CR18" s="138">
        <v>41000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97</v>
      </c>
      <c r="C19" s="184" t="s">
        <v>58</v>
      </c>
      <c r="D19" s="184"/>
      <c r="E19" s="184" t="s">
        <v>93</v>
      </c>
      <c r="F19" s="184" t="s">
        <v>94</v>
      </c>
      <c r="G19" s="184" t="s">
        <v>66</v>
      </c>
      <c r="H19" s="87"/>
      <c r="I19" s="87"/>
      <c r="J19" s="87"/>
      <c r="K19" s="176"/>
      <c r="L19" s="79">
        <v>114</v>
      </c>
      <c r="M19" s="79">
        <v>9</v>
      </c>
      <c r="N19" s="79">
        <v>35</v>
      </c>
      <c r="O19" s="88">
        <v>3</v>
      </c>
      <c r="P19" s="89">
        <v>0</v>
      </c>
      <c r="Q19" s="90">
        <f>O19+P19</f>
        <v>3</v>
      </c>
      <c r="R19" s="80">
        <f>IFERROR(Q19/N19,"-")</f>
        <v>0.085714285714286</v>
      </c>
      <c r="S19" s="79">
        <v>0</v>
      </c>
      <c r="T19" s="79">
        <v>1</v>
      </c>
      <c r="U19" s="80">
        <f>IFERROR(T19/(Q19),"-")</f>
        <v>0.33333333333333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2</v>
      </c>
      <c r="BG19" s="110">
        <f>IF(Q19=0,"",IF(BF19=0,"",(BF19/Q19)))</f>
        <v>0.66666666666667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>
        <v>1</v>
      </c>
      <c r="BY19" s="124">
        <f>IF(Q19=0,"",IF(BX19=0,"",(BX19/Q19)))</f>
        <v>0.33333333333333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</v>
      </c>
      <c r="B20" s="184" t="s">
        <v>98</v>
      </c>
      <c r="C20" s="184" t="s">
        <v>58</v>
      </c>
      <c r="D20" s="184"/>
      <c r="E20" s="184" t="s">
        <v>99</v>
      </c>
      <c r="F20" s="184" t="s">
        <v>100</v>
      </c>
      <c r="G20" s="184" t="s">
        <v>61</v>
      </c>
      <c r="H20" s="87" t="s">
        <v>62</v>
      </c>
      <c r="I20" s="87" t="s">
        <v>95</v>
      </c>
      <c r="J20" s="186" t="s">
        <v>101</v>
      </c>
      <c r="K20" s="176">
        <v>30000</v>
      </c>
      <c r="L20" s="79">
        <v>8</v>
      </c>
      <c r="M20" s="79">
        <v>0</v>
      </c>
      <c r="N20" s="79">
        <v>49</v>
      </c>
      <c r="O20" s="88">
        <v>0</v>
      </c>
      <c r="P20" s="89">
        <v>0</v>
      </c>
      <c r="Q20" s="90">
        <f>O20+P20</f>
        <v>0</v>
      </c>
      <c r="R20" s="80">
        <f>IFERROR(Q20/N20,"-")</f>
        <v>0</v>
      </c>
      <c r="S20" s="79">
        <v>0</v>
      </c>
      <c r="T20" s="79">
        <v>0</v>
      </c>
      <c r="U20" s="80" t="str">
        <f>IFERROR(T20/(Q20),"-")</f>
        <v>-</v>
      </c>
      <c r="V20" s="81" t="str">
        <f>IFERROR(K20/SUM(Q20:Q21),"-")</f>
        <v>-</v>
      </c>
      <c r="W20" s="82">
        <v>0</v>
      </c>
      <c r="X20" s="80" t="str">
        <f>IF(Q20=0,"-",W20/Q20)</f>
        <v>-</v>
      </c>
      <c r="Y20" s="181">
        <v>0</v>
      </c>
      <c r="Z20" s="182" t="str">
        <f>IFERROR(Y20/Q20,"-")</f>
        <v>-</v>
      </c>
      <c r="AA20" s="182" t="str">
        <f>IFERROR(Y20/W20,"-")</f>
        <v>-</v>
      </c>
      <c r="AB20" s="176">
        <f>SUM(Y20:Y21)-SUM(K20:K21)</f>
        <v>-30000</v>
      </c>
      <c r="AC20" s="83">
        <f>SUM(Y20:Y21)/SUM(K20:K21)</f>
        <v>0</v>
      </c>
      <c r="AD20" s="77"/>
      <c r="AE20" s="91"/>
      <c r="AF20" s="92" t="str">
        <f>IF(Q20=0,"",IF(AE20=0,"",(AE20/Q20)))</f>
        <v/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 t="str">
        <f>IF(Q20=0,"",IF(AN20=0,"",(AN20/Q20)))</f>
        <v/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 t="str">
        <f>IF(Q20=0,"",IF(AW20=0,"",(AW20/Q20)))</f>
        <v/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 t="str">
        <f>IF(Q20=0,"",IF(BF20=0,"",(BF20/Q20)))</f>
        <v/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 t="str">
        <f>IF(Q20=0,"",IF(BO20=0,"",(BO20/Q20)))</f>
        <v/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 t="str">
        <f>IF(Q20=0,"",IF(BX20=0,"",(BX20/Q20)))</f>
        <v/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 t="str">
        <f>IF(Q20=0,"",IF(CG20=0,"",(CG20/Q20)))</f>
        <v/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102</v>
      </c>
      <c r="C21" s="184" t="s">
        <v>58</v>
      </c>
      <c r="D21" s="184"/>
      <c r="E21" s="184" t="s">
        <v>99</v>
      </c>
      <c r="F21" s="184" t="s">
        <v>100</v>
      </c>
      <c r="G21" s="184" t="s">
        <v>66</v>
      </c>
      <c r="H21" s="87"/>
      <c r="I21" s="87"/>
      <c r="J21" s="87"/>
      <c r="K21" s="176"/>
      <c r="L21" s="79">
        <v>10</v>
      </c>
      <c r="M21" s="79">
        <v>8</v>
      </c>
      <c r="N21" s="79">
        <v>2</v>
      </c>
      <c r="O21" s="88">
        <v>0</v>
      </c>
      <c r="P21" s="89">
        <v>0</v>
      </c>
      <c r="Q21" s="90">
        <f>O21+P21</f>
        <v>0</v>
      </c>
      <c r="R21" s="80">
        <f>IFERROR(Q21/N21,"-")</f>
        <v>0</v>
      </c>
      <c r="S21" s="79">
        <v>0</v>
      </c>
      <c r="T21" s="79">
        <v>0</v>
      </c>
      <c r="U21" s="80" t="str">
        <f>IFERROR(T21/(Q21),"-")</f>
        <v>-</v>
      </c>
      <c r="V21" s="81"/>
      <c r="W21" s="82">
        <v>0</v>
      </c>
      <c r="X21" s="80" t="str">
        <f>IF(Q21=0,"-",W21/Q21)</f>
        <v>-</v>
      </c>
      <c r="Y21" s="181">
        <v>0</v>
      </c>
      <c r="Z21" s="182" t="str">
        <f>IFERROR(Y21/Q21,"-")</f>
        <v>-</v>
      </c>
      <c r="AA21" s="182" t="str">
        <f>IFERROR(Y21/W21,"-")</f>
        <v>-</v>
      </c>
      <c r="AB21" s="176"/>
      <c r="AC21" s="83"/>
      <c r="AD21" s="77"/>
      <c r="AE21" s="91"/>
      <c r="AF21" s="92" t="str">
        <f>IF(Q21=0,"",IF(AE21=0,"",(AE21/Q21)))</f>
        <v/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 t="str">
        <f>IF(Q21=0,"",IF(AN21=0,"",(AN21/Q21)))</f>
        <v/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 t="str">
        <f>IF(Q21=0,"",IF(AW21=0,"",(AW21/Q21)))</f>
        <v/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 t="str">
        <f>IF(Q21=0,"",IF(BF21=0,"",(BF21/Q21)))</f>
        <v/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 t="str">
        <f>IF(Q21=0,"",IF(BO21=0,"",(BO21/Q21)))</f>
        <v/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/>
      <c r="BY21" s="124" t="str">
        <f>IF(Q21=0,"",IF(BX21=0,"",(BX21/Q21)))</f>
        <v/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 t="str">
        <f>IF(Q21=0,"",IF(CG21=0,"",(CG21/Q21)))</f>
        <v/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6.4333333333333</v>
      </c>
      <c r="B22" s="184" t="s">
        <v>103</v>
      </c>
      <c r="C22" s="184" t="s">
        <v>58</v>
      </c>
      <c r="D22" s="184"/>
      <c r="E22" s="184" t="s">
        <v>104</v>
      </c>
      <c r="F22" s="184" t="s">
        <v>105</v>
      </c>
      <c r="G22" s="184" t="s">
        <v>61</v>
      </c>
      <c r="H22" s="87" t="s">
        <v>62</v>
      </c>
      <c r="I22" s="87" t="s">
        <v>95</v>
      </c>
      <c r="J22" s="185" t="s">
        <v>79</v>
      </c>
      <c r="K22" s="176">
        <v>30000</v>
      </c>
      <c r="L22" s="79">
        <v>3</v>
      </c>
      <c r="M22" s="79">
        <v>0</v>
      </c>
      <c r="N22" s="79">
        <v>39</v>
      </c>
      <c r="O22" s="88">
        <v>1</v>
      </c>
      <c r="P22" s="89">
        <v>0</v>
      </c>
      <c r="Q22" s="90">
        <f>O22+P22</f>
        <v>1</v>
      </c>
      <c r="R22" s="80">
        <f>IFERROR(Q22/N22,"-")</f>
        <v>0.025641025641026</v>
      </c>
      <c r="S22" s="79">
        <v>0</v>
      </c>
      <c r="T22" s="79">
        <v>1</v>
      </c>
      <c r="U22" s="80">
        <f>IFERROR(T22/(Q22),"-")</f>
        <v>1</v>
      </c>
      <c r="V22" s="81">
        <f>IFERROR(K22/SUM(Q22:Q23),"-")</f>
        <v>10000</v>
      </c>
      <c r="W22" s="82">
        <v>1</v>
      </c>
      <c r="X22" s="80">
        <f>IF(Q22=0,"-",W22/Q22)</f>
        <v>1</v>
      </c>
      <c r="Y22" s="181">
        <v>30000</v>
      </c>
      <c r="Z22" s="182">
        <f>IFERROR(Y22/Q22,"-")</f>
        <v>30000</v>
      </c>
      <c r="AA22" s="182">
        <f>IFERROR(Y22/W22,"-")</f>
        <v>30000</v>
      </c>
      <c r="AB22" s="176">
        <f>SUM(Y22:Y23)-SUM(K22:K23)</f>
        <v>163000</v>
      </c>
      <c r="AC22" s="83">
        <f>SUM(Y22:Y23)/SUM(K22:K23)</f>
        <v>6.4333333333333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>
        <f>IF(Q22=0,"",IF(BO22=0,"",(BO22/Q22)))</f>
        <v>0</v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>
        <v>1</v>
      </c>
      <c r="CH22" s="131">
        <f>IF(Q22=0,"",IF(CG22=0,"",(CG22/Q22)))</f>
        <v>1</v>
      </c>
      <c r="CI22" s="132">
        <v>1</v>
      </c>
      <c r="CJ22" s="133">
        <f>IFERROR(CI22/CG22,"-")</f>
        <v>1</v>
      </c>
      <c r="CK22" s="134">
        <v>30000</v>
      </c>
      <c r="CL22" s="135">
        <f>IFERROR(CK22/CG22,"-")</f>
        <v>30000</v>
      </c>
      <c r="CM22" s="136"/>
      <c r="CN22" s="136"/>
      <c r="CO22" s="136">
        <v>1</v>
      </c>
      <c r="CP22" s="137">
        <v>1</v>
      </c>
      <c r="CQ22" s="138">
        <v>30000</v>
      </c>
      <c r="CR22" s="138">
        <v>30000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106</v>
      </c>
      <c r="C23" s="184" t="s">
        <v>58</v>
      </c>
      <c r="D23" s="184"/>
      <c r="E23" s="184" t="s">
        <v>104</v>
      </c>
      <c r="F23" s="184" t="s">
        <v>105</v>
      </c>
      <c r="G23" s="184" t="s">
        <v>66</v>
      </c>
      <c r="H23" s="87"/>
      <c r="I23" s="87"/>
      <c r="J23" s="87"/>
      <c r="K23" s="176"/>
      <c r="L23" s="79">
        <v>16</v>
      </c>
      <c r="M23" s="79">
        <v>13</v>
      </c>
      <c r="N23" s="79">
        <v>3</v>
      </c>
      <c r="O23" s="88">
        <v>2</v>
      </c>
      <c r="P23" s="89">
        <v>0</v>
      </c>
      <c r="Q23" s="90">
        <f>O23+P23</f>
        <v>2</v>
      </c>
      <c r="R23" s="80">
        <f>IFERROR(Q23/N23,"-")</f>
        <v>0.66666666666667</v>
      </c>
      <c r="S23" s="79">
        <v>0</v>
      </c>
      <c r="T23" s="79">
        <v>2</v>
      </c>
      <c r="U23" s="80">
        <f>IFERROR(T23/(Q23),"-")</f>
        <v>1</v>
      </c>
      <c r="V23" s="81"/>
      <c r="W23" s="82">
        <v>1</v>
      </c>
      <c r="X23" s="80">
        <f>IF(Q23=0,"-",W23/Q23)</f>
        <v>0.5</v>
      </c>
      <c r="Y23" s="181">
        <v>163000</v>
      </c>
      <c r="Z23" s="182">
        <f>IFERROR(Y23/Q23,"-")</f>
        <v>81500</v>
      </c>
      <c r="AA23" s="182">
        <f>IFERROR(Y23/W23,"-")</f>
        <v>163000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0.5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/>
      <c r="BP23" s="117">
        <f>IF(Q23=0,"",IF(BO23=0,"",(BO23/Q23)))</f>
        <v>0</v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>
        <v>1</v>
      </c>
      <c r="BY23" s="124">
        <f>IF(Q23=0,"",IF(BX23=0,"",(BX23/Q23)))</f>
        <v>0.5</v>
      </c>
      <c r="BZ23" s="125">
        <v>1</v>
      </c>
      <c r="CA23" s="126">
        <f>IFERROR(BZ23/BX23,"-")</f>
        <v>1</v>
      </c>
      <c r="CB23" s="127">
        <v>163000</v>
      </c>
      <c r="CC23" s="128">
        <f>IFERROR(CB23/BX23,"-")</f>
        <v>163000</v>
      </c>
      <c r="CD23" s="129"/>
      <c r="CE23" s="129"/>
      <c r="CF23" s="129">
        <v>1</v>
      </c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1</v>
      </c>
      <c r="CQ23" s="138">
        <v>163000</v>
      </c>
      <c r="CR23" s="138">
        <v>163000</v>
      </c>
      <c r="CS23" s="138"/>
      <c r="CT23" s="139" t="str">
        <f>IF(AND(CR23=0,CS23=0),"",IF(AND(CR23&lt;=100000,CS23&lt;=100000),"",IF(CR23/CQ23&gt;0.7,"男高",IF(CS23/CQ23&gt;0.7,"女高",""))))</f>
        <v>男高</v>
      </c>
    </row>
    <row r="24" spans="1:99">
      <c r="A24" s="78">
        <f>AC24</f>
        <v>0.43333333333333</v>
      </c>
      <c r="B24" s="184" t="s">
        <v>107</v>
      </c>
      <c r="C24" s="184" t="s">
        <v>58</v>
      </c>
      <c r="D24" s="184"/>
      <c r="E24" s="184" t="s">
        <v>108</v>
      </c>
      <c r="F24" s="184" t="s">
        <v>109</v>
      </c>
      <c r="G24" s="184" t="s">
        <v>61</v>
      </c>
      <c r="H24" s="87" t="s">
        <v>62</v>
      </c>
      <c r="I24" s="87" t="s">
        <v>95</v>
      </c>
      <c r="J24" s="186" t="s">
        <v>110</v>
      </c>
      <c r="K24" s="176">
        <v>30000</v>
      </c>
      <c r="L24" s="79">
        <v>9</v>
      </c>
      <c r="M24" s="79">
        <v>0</v>
      </c>
      <c r="N24" s="79">
        <v>44</v>
      </c>
      <c r="O24" s="88">
        <v>4</v>
      </c>
      <c r="P24" s="89">
        <v>0</v>
      </c>
      <c r="Q24" s="90">
        <f>O24+P24</f>
        <v>4</v>
      </c>
      <c r="R24" s="80">
        <f>IFERROR(Q24/N24,"-")</f>
        <v>0.090909090909091</v>
      </c>
      <c r="S24" s="79">
        <v>0</v>
      </c>
      <c r="T24" s="79">
        <v>2</v>
      </c>
      <c r="U24" s="80">
        <f>IFERROR(T24/(Q24),"-")</f>
        <v>0.5</v>
      </c>
      <c r="V24" s="81">
        <f>IFERROR(K24/SUM(Q24:Q25),"-")</f>
        <v>6000</v>
      </c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>
        <f>SUM(Y24:Y25)-SUM(K24:K25)</f>
        <v>-17000</v>
      </c>
      <c r="AC24" s="83">
        <f>SUM(Y24:Y25)/SUM(K24:K25)</f>
        <v>0.43333333333333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4</v>
      </c>
      <c r="BP24" s="117">
        <f>IF(Q24=0,"",IF(BO24=0,"",(BO24/Q24)))</f>
        <v>1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111</v>
      </c>
      <c r="C25" s="184" t="s">
        <v>58</v>
      </c>
      <c r="D25" s="184"/>
      <c r="E25" s="184" t="s">
        <v>108</v>
      </c>
      <c r="F25" s="184" t="s">
        <v>109</v>
      </c>
      <c r="G25" s="184" t="s">
        <v>66</v>
      </c>
      <c r="H25" s="87"/>
      <c r="I25" s="87"/>
      <c r="J25" s="87"/>
      <c r="K25" s="176"/>
      <c r="L25" s="79">
        <v>10</v>
      </c>
      <c r="M25" s="79">
        <v>9</v>
      </c>
      <c r="N25" s="79">
        <v>1</v>
      </c>
      <c r="O25" s="88">
        <v>1</v>
      </c>
      <c r="P25" s="89">
        <v>0</v>
      </c>
      <c r="Q25" s="90">
        <f>O25+P25</f>
        <v>1</v>
      </c>
      <c r="R25" s="80">
        <f>IFERROR(Q25/N25,"-")</f>
        <v>1</v>
      </c>
      <c r="S25" s="79">
        <v>0</v>
      </c>
      <c r="T25" s="79">
        <v>0</v>
      </c>
      <c r="U25" s="80">
        <f>IFERROR(T25/(Q25),"-")</f>
        <v>0</v>
      </c>
      <c r="V25" s="81"/>
      <c r="W25" s="82">
        <v>1</v>
      </c>
      <c r="X25" s="80">
        <f>IF(Q25=0,"-",W25/Q25)</f>
        <v>1</v>
      </c>
      <c r="Y25" s="181">
        <v>13000</v>
      </c>
      <c r="Z25" s="182">
        <f>IFERROR(Y25/Q25,"-")</f>
        <v>13000</v>
      </c>
      <c r="AA25" s="182">
        <f>IFERROR(Y25/W25,"-")</f>
        <v>13000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1</v>
      </c>
      <c r="BP25" s="117">
        <f>IF(Q25=0,"",IF(BO25=0,"",(BO25/Q25)))</f>
        <v>1</v>
      </c>
      <c r="BQ25" s="118">
        <v>1</v>
      </c>
      <c r="BR25" s="119">
        <f>IFERROR(BQ25/BO25,"-")</f>
        <v>1</v>
      </c>
      <c r="BS25" s="120">
        <v>13000</v>
      </c>
      <c r="BT25" s="121">
        <f>IFERROR(BS25/BO25,"-")</f>
        <v>13000</v>
      </c>
      <c r="BU25" s="122"/>
      <c r="BV25" s="122"/>
      <c r="BW25" s="122">
        <v>1</v>
      </c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13000</v>
      </c>
      <c r="CR25" s="138">
        <v>13000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1.344</v>
      </c>
      <c r="B26" s="184" t="s">
        <v>112</v>
      </c>
      <c r="C26" s="184" t="s">
        <v>58</v>
      </c>
      <c r="D26" s="184"/>
      <c r="E26" s="184" t="s">
        <v>113</v>
      </c>
      <c r="F26" s="184" t="s">
        <v>114</v>
      </c>
      <c r="G26" s="184" t="s">
        <v>61</v>
      </c>
      <c r="H26" s="87" t="s">
        <v>115</v>
      </c>
      <c r="I26" s="87" t="s">
        <v>116</v>
      </c>
      <c r="J26" s="186" t="s">
        <v>117</v>
      </c>
      <c r="K26" s="176">
        <v>125000</v>
      </c>
      <c r="L26" s="79">
        <v>11</v>
      </c>
      <c r="M26" s="79">
        <v>0</v>
      </c>
      <c r="N26" s="79">
        <v>32</v>
      </c>
      <c r="O26" s="88">
        <v>2</v>
      </c>
      <c r="P26" s="89">
        <v>0</v>
      </c>
      <c r="Q26" s="90">
        <f>O26+P26</f>
        <v>2</v>
      </c>
      <c r="R26" s="80">
        <f>IFERROR(Q26/N26,"-")</f>
        <v>0.0625</v>
      </c>
      <c r="S26" s="79">
        <v>0</v>
      </c>
      <c r="T26" s="79">
        <v>1</v>
      </c>
      <c r="U26" s="80">
        <f>IFERROR(T26/(Q26),"-")</f>
        <v>0.5</v>
      </c>
      <c r="V26" s="81">
        <f>IFERROR(K26/SUM(Q26:Q31),"-")</f>
        <v>4166.6666666667</v>
      </c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>
        <f>SUM(Y26:Y31)-SUM(K26:K31)</f>
        <v>43000</v>
      </c>
      <c r="AC26" s="83">
        <f>SUM(Y26:Y31)/SUM(K26:K31)</f>
        <v>1.344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>
        <v>2</v>
      </c>
      <c r="BP26" s="117">
        <f>IF(Q26=0,"",IF(BO26=0,"",(BO26/Q26)))</f>
        <v>1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118</v>
      </c>
      <c r="C27" s="184" t="s">
        <v>58</v>
      </c>
      <c r="D27" s="184"/>
      <c r="E27" s="184" t="s">
        <v>119</v>
      </c>
      <c r="F27" s="184" t="s">
        <v>109</v>
      </c>
      <c r="G27" s="184" t="s">
        <v>61</v>
      </c>
      <c r="H27" s="87" t="s">
        <v>115</v>
      </c>
      <c r="I27" s="87" t="s">
        <v>116</v>
      </c>
      <c r="J27" s="185" t="s">
        <v>96</v>
      </c>
      <c r="K27" s="176"/>
      <c r="L27" s="79">
        <v>21</v>
      </c>
      <c r="M27" s="79">
        <v>0</v>
      </c>
      <c r="N27" s="79">
        <v>78</v>
      </c>
      <c r="O27" s="88">
        <v>8</v>
      </c>
      <c r="P27" s="89">
        <v>0</v>
      </c>
      <c r="Q27" s="90">
        <f>O27+P27</f>
        <v>8</v>
      </c>
      <c r="R27" s="80">
        <f>IFERROR(Q27/N27,"-")</f>
        <v>0.1025641025641</v>
      </c>
      <c r="S27" s="79">
        <v>0</v>
      </c>
      <c r="T27" s="79">
        <v>3</v>
      </c>
      <c r="U27" s="80">
        <f>IFERROR(T27/(Q27),"-")</f>
        <v>0.375</v>
      </c>
      <c r="V27" s="81"/>
      <c r="W27" s="82">
        <v>1</v>
      </c>
      <c r="X27" s="80">
        <f>IF(Q27=0,"-",W27/Q27)</f>
        <v>0.125</v>
      </c>
      <c r="Y27" s="181">
        <v>104000</v>
      </c>
      <c r="Z27" s="182">
        <f>IFERROR(Y27/Q27,"-")</f>
        <v>13000</v>
      </c>
      <c r="AA27" s="182">
        <f>IFERROR(Y27/W27,"-")</f>
        <v>104000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2</v>
      </c>
      <c r="BG27" s="110">
        <f>IF(Q27=0,"",IF(BF27=0,"",(BF27/Q27)))</f>
        <v>0.25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3</v>
      </c>
      <c r="BP27" s="117">
        <f>IF(Q27=0,"",IF(BO27=0,"",(BO27/Q27)))</f>
        <v>0.375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>
        <v>1</v>
      </c>
      <c r="BY27" s="124">
        <f>IF(Q27=0,"",IF(BX27=0,"",(BX27/Q27)))</f>
        <v>0.125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>
        <v>2</v>
      </c>
      <c r="CH27" s="131">
        <f>IF(Q27=0,"",IF(CG27=0,"",(CG27/Q27)))</f>
        <v>0.25</v>
      </c>
      <c r="CI27" s="132">
        <v>1</v>
      </c>
      <c r="CJ27" s="133">
        <f>IFERROR(CI27/CG27,"-")</f>
        <v>0.5</v>
      </c>
      <c r="CK27" s="134">
        <v>104000</v>
      </c>
      <c r="CL27" s="135">
        <f>IFERROR(CK27/CG27,"-")</f>
        <v>52000</v>
      </c>
      <c r="CM27" s="136"/>
      <c r="CN27" s="136"/>
      <c r="CO27" s="136">
        <v>1</v>
      </c>
      <c r="CP27" s="137">
        <v>1</v>
      </c>
      <c r="CQ27" s="138">
        <v>104000</v>
      </c>
      <c r="CR27" s="138">
        <v>104000</v>
      </c>
      <c r="CS27" s="138"/>
      <c r="CT27" s="139" t="str">
        <f>IF(AND(CR27=0,CS27=0),"",IF(AND(CR27&lt;=100000,CS27&lt;=100000),"",IF(CR27/CQ27&gt;0.7,"男高",IF(CS27/CQ27&gt;0.7,"女高",""))))</f>
        <v>男高</v>
      </c>
    </row>
    <row r="28" spans="1:99">
      <c r="A28" s="78"/>
      <c r="B28" s="184" t="s">
        <v>120</v>
      </c>
      <c r="C28" s="184" t="s">
        <v>58</v>
      </c>
      <c r="D28" s="184"/>
      <c r="E28" s="184" t="s">
        <v>121</v>
      </c>
      <c r="F28" s="184" t="s">
        <v>100</v>
      </c>
      <c r="G28" s="184" t="s">
        <v>61</v>
      </c>
      <c r="H28" s="87" t="s">
        <v>115</v>
      </c>
      <c r="I28" s="87" t="s">
        <v>116</v>
      </c>
      <c r="J28" s="186" t="s">
        <v>101</v>
      </c>
      <c r="K28" s="176"/>
      <c r="L28" s="79">
        <v>6</v>
      </c>
      <c r="M28" s="79">
        <v>0</v>
      </c>
      <c r="N28" s="79">
        <v>27</v>
      </c>
      <c r="O28" s="88">
        <v>0</v>
      </c>
      <c r="P28" s="89">
        <v>0</v>
      </c>
      <c r="Q28" s="90">
        <f>O28+P28</f>
        <v>0</v>
      </c>
      <c r="R28" s="80">
        <f>IFERROR(Q28/N28,"-")</f>
        <v>0</v>
      </c>
      <c r="S28" s="79">
        <v>0</v>
      </c>
      <c r="T28" s="79">
        <v>0</v>
      </c>
      <c r="U28" s="80" t="str">
        <f>IFERROR(T28/(Q28),"-")</f>
        <v>-</v>
      </c>
      <c r="V28" s="81"/>
      <c r="W28" s="82">
        <v>0</v>
      </c>
      <c r="X28" s="80" t="str">
        <f>IF(Q28=0,"-",W28/Q28)</f>
        <v>-</v>
      </c>
      <c r="Y28" s="181">
        <v>0</v>
      </c>
      <c r="Z28" s="182" t="str">
        <f>IFERROR(Y28/Q28,"-")</f>
        <v>-</v>
      </c>
      <c r="AA28" s="182" t="str">
        <f>IFERROR(Y28/W28,"-")</f>
        <v>-</v>
      </c>
      <c r="AB28" s="176"/>
      <c r="AC28" s="83"/>
      <c r="AD28" s="77"/>
      <c r="AE28" s="91"/>
      <c r="AF28" s="92" t="str">
        <f>IF(Q28=0,"",IF(AE28=0,"",(AE28/Q28)))</f>
        <v/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 t="str">
        <f>IF(Q28=0,"",IF(AN28=0,"",(AN28/Q28)))</f>
        <v/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 t="str">
        <f>IF(Q28=0,"",IF(AW28=0,"",(AW28/Q28)))</f>
        <v/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/>
      <c r="BG28" s="110" t="str">
        <f>IF(Q28=0,"",IF(BF28=0,"",(BF28/Q28)))</f>
        <v/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/>
      <c r="BP28" s="117" t="str">
        <f>IF(Q28=0,"",IF(BO28=0,"",(BO28/Q28)))</f>
        <v/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/>
      <c r="BY28" s="124" t="str">
        <f>IF(Q28=0,"",IF(BX28=0,"",(BX28/Q28)))</f>
        <v/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 t="str">
        <f>IF(Q28=0,"",IF(CG28=0,"",(CG28/Q28)))</f>
        <v/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122</v>
      </c>
      <c r="C29" s="184" t="s">
        <v>58</v>
      </c>
      <c r="D29" s="184"/>
      <c r="E29" s="184" t="s">
        <v>123</v>
      </c>
      <c r="F29" s="184" t="s">
        <v>94</v>
      </c>
      <c r="G29" s="184" t="s">
        <v>61</v>
      </c>
      <c r="H29" s="87" t="s">
        <v>115</v>
      </c>
      <c r="I29" s="87" t="s">
        <v>116</v>
      </c>
      <c r="J29" s="185" t="s">
        <v>79</v>
      </c>
      <c r="K29" s="176"/>
      <c r="L29" s="79">
        <v>5</v>
      </c>
      <c r="M29" s="79">
        <v>0</v>
      </c>
      <c r="N29" s="79">
        <v>21</v>
      </c>
      <c r="O29" s="88">
        <v>2</v>
      </c>
      <c r="P29" s="89">
        <v>0</v>
      </c>
      <c r="Q29" s="90">
        <f>O29+P29</f>
        <v>2</v>
      </c>
      <c r="R29" s="80">
        <f>IFERROR(Q29/N29,"-")</f>
        <v>0.095238095238095</v>
      </c>
      <c r="S29" s="79">
        <v>0</v>
      </c>
      <c r="T29" s="79">
        <v>1</v>
      </c>
      <c r="U29" s="80">
        <f>IFERROR(T29/(Q29),"-")</f>
        <v>0.5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1</v>
      </c>
      <c r="BG29" s="110">
        <f>IF(Q29=0,"",IF(BF29=0,"",(BF29/Q29)))</f>
        <v>0.5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1</v>
      </c>
      <c r="BP29" s="117">
        <f>IF(Q29=0,"",IF(BO29=0,"",(BO29/Q29)))</f>
        <v>0.5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124</v>
      </c>
      <c r="C30" s="184" t="s">
        <v>58</v>
      </c>
      <c r="D30" s="184"/>
      <c r="E30" s="184" t="s">
        <v>125</v>
      </c>
      <c r="F30" s="184"/>
      <c r="G30" s="184" t="s">
        <v>61</v>
      </c>
      <c r="H30" s="87" t="s">
        <v>115</v>
      </c>
      <c r="I30" s="87" t="s">
        <v>116</v>
      </c>
      <c r="J30" s="186" t="s">
        <v>110</v>
      </c>
      <c r="K30" s="176"/>
      <c r="L30" s="79">
        <v>19</v>
      </c>
      <c r="M30" s="79">
        <v>0</v>
      </c>
      <c r="N30" s="79">
        <v>68</v>
      </c>
      <c r="O30" s="88">
        <v>7</v>
      </c>
      <c r="P30" s="89">
        <v>0</v>
      </c>
      <c r="Q30" s="90">
        <f>O30+P30</f>
        <v>7</v>
      </c>
      <c r="R30" s="80">
        <f>IFERROR(Q30/N30,"-")</f>
        <v>0.10294117647059</v>
      </c>
      <c r="S30" s="79">
        <v>2</v>
      </c>
      <c r="T30" s="79">
        <v>2</v>
      </c>
      <c r="U30" s="80">
        <f>IFERROR(T30/(Q30),"-")</f>
        <v>0.28571428571429</v>
      </c>
      <c r="V30" s="81"/>
      <c r="W30" s="82">
        <v>2</v>
      </c>
      <c r="X30" s="80">
        <f>IF(Q30=0,"-",W30/Q30)</f>
        <v>0.28571428571429</v>
      </c>
      <c r="Y30" s="181">
        <v>11000</v>
      </c>
      <c r="Z30" s="182">
        <f>IFERROR(Y30/Q30,"-")</f>
        <v>1571.4285714286</v>
      </c>
      <c r="AA30" s="182">
        <f>IFERROR(Y30/W30,"-")</f>
        <v>5500</v>
      </c>
      <c r="AB30" s="176"/>
      <c r="AC30" s="83"/>
      <c r="AD30" s="77"/>
      <c r="AE30" s="91">
        <v>1</v>
      </c>
      <c r="AF30" s="92">
        <f>IF(Q30=0,"",IF(AE30=0,"",(AE30/Q30)))</f>
        <v>0.14285714285714</v>
      </c>
      <c r="AG30" s="91"/>
      <c r="AH30" s="93">
        <f>IFERROR(AG30/AE30,"-")</f>
        <v>0</v>
      </c>
      <c r="AI30" s="94"/>
      <c r="AJ30" s="95">
        <f>IFERROR(AI30/AE30,"-")</f>
        <v>0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>
        <v>1</v>
      </c>
      <c r="AX30" s="104">
        <f>IF(Q30=0,"",IF(AW30=0,"",(AW30/Q30)))</f>
        <v>0.14285714285714</v>
      </c>
      <c r="AY30" s="103"/>
      <c r="AZ30" s="105">
        <f>IFERROR(AY30/AW30,"-")</f>
        <v>0</v>
      </c>
      <c r="BA30" s="106"/>
      <c r="BB30" s="107">
        <f>IFERROR(BA30/AW30,"-")</f>
        <v>0</v>
      </c>
      <c r="BC30" s="108"/>
      <c r="BD30" s="108"/>
      <c r="BE30" s="108"/>
      <c r="BF30" s="109">
        <v>2</v>
      </c>
      <c r="BG30" s="110">
        <f>IF(Q30=0,"",IF(BF30=0,"",(BF30/Q30)))</f>
        <v>0.28571428571429</v>
      </c>
      <c r="BH30" s="109">
        <v>1</v>
      </c>
      <c r="BI30" s="111">
        <f>IFERROR(BH30/BF30,"-")</f>
        <v>0.5</v>
      </c>
      <c r="BJ30" s="112">
        <v>5000</v>
      </c>
      <c r="BK30" s="113">
        <f>IFERROR(BJ30/BF30,"-")</f>
        <v>2500</v>
      </c>
      <c r="BL30" s="114">
        <v>1</v>
      </c>
      <c r="BM30" s="114"/>
      <c r="BN30" s="114"/>
      <c r="BO30" s="116">
        <v>2</v>
      </c>
      <c r="BP30" s="117">
        <f>IF(Q30=0,"",IF(BO30=0,"",(BO30/Q30)))</f>
        <v>0.28571428571429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>
        <v>1</v>
      </c>
      <c r="BY30" s="124">
        <f>IF(Q30=0,"",IF(BX30=0,"",(BX30/Q30)))</f>
        <v>0.14285714285714</v>
      </c>
      <c r="BZ30" s="125">
        <v>1</v>
      </c>
      <c r="CA30" s="126">
        <f>IFERROR(BZ30/BX30,"-")</f>
        <v>1</v>
      </c>
      <c r="CB30" s="127">
        <v>6000</v>
      </c>
      <c r="CC30" s="128">
        <f>IFERROR(CB30/BX30,"-")</f>
        <v>6000</v>
      </c>
      <c r="CD30" s="129"/>
      <c r="CE30" s="129">
        <v>1</v>
      </c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2</v>
      </c>
      <c r="CQ30" s="138">
        <v>11000</v>
      </c>
      <c r="CR30" s="138">
        <v>6000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126</v>
      </c>
      <c r="C31" s="184" t="s">
        <v>58</v>
      </c>
      <c r="D31" s="184"/>
      <c r="E31" s="184" t="s">
        <v>127</v>
      </c>
      <c r="F31" s="184" t="s">
        <v>127</v>
      </c>
      <c r="G31" s="184" t="s">
        <v>66</v>
      </c>
      <c r="H31" s="87" t="s">
        <v>128</v>
      </c>
      <c r="I31" s="87"/>
      <c r="J31" s="87"/>
      <c r="K31" s="176"/>
      <c r="L31" s="79">
        <v>123</v>
      </c>
      <c r="M31" s="79">
        <v>53</v>
      </c>
      <c r="N31" s="79">
        <v>98</v>
      </c>
      <c r="O31" s="88">
        <v>11</v>
      </c>
      <c r="P31" s="89">
        <v>0</v>
      </c>
      <c r="Q31" s="90">
        <f>O31+P31</f>
        <v>11</v>
      </c>
      <c r="R31" s="80">
        <f>IFERROR(Q31/N31,"-")</f>
        <v>0.11224489795918</v>
      </c>
      <c r="S31" s="79">
        <v>2</v>
      </c>
      <c r="T31" s="79">
        <v>2</v>
      </c>
      <c r="U31" s="80">
        <f>IFERROR(T31/(Q31),"-")</f>
        <v>0.18181818181818</v>
      </c>
      <c r="V31" s="81"/>
      <c r="W31" s="82">
        <v>3</v>
      </c>
      <c r="X31" s="80">
        <f>IF(Q31=0,"-",W31/Q31)</f>
        <v>0.27272727272727</v>
      </c>
      <c r="Y31" s="181">
        <v>53000</v>
      </c>
      <c r="Z31" s="182">
        <f>IFERROR(Y31/Q31,"-")</f>
        <v>4818.1818181818</v>
      </c>
      <c r="AA31" s="182">
        <f>IFERROR(Y31/W31,"-")</f>
        <v>17666.666666667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>
        <v>7</v>
      </c>
      <c r="BP31" s="117">
        <f>IF(Q31=0,"",IF(BO31=0,"",(BO31/Q31)))</f>
        <v>0.63636363636364</v>
      </c>
      <c r="BQ31" s="118">
        <v>2</v>
      </c>
      <c r="BR31" s="119">
        <f>IFERROR(BQ31/BO31,"-")</f>
        <v>0.28571428571429</v>
      </c>
      <c r="BS31" s="120">
        <v>40000</v>
      </c>
      <c r="BT31" s="121">
        <f>IFERROR(BS31/BO31,"-")</f>
        <v>5714.2857142857</v>
      </c>
      <c r="BU31" s="122">
        <v>1</v>
      </c>
      <c r="BV31" s="122"/>
      <c r="BW31" s="122">
        <v>1</v>
      </c>
      <c r="BX31" s="123">
        <v>2</v>
      </c>
      <c r="BY31" s="124">
        <f>IF(Q31=0,"",IF(BX31=0,"",(BX31/Q31)))</f>
        <v>0.18181818181818</v>
      </c>
      <c r="BZ31" s="125">
        <v>1</v>
      </c>
      <c r="CA31" s="126">
        <f>IFERROR(BZ31/BX31,"-")</f>
        <v>0.5</v>
      </c>
      <c r="CB31" s="127">
        <v>13000</v>
      </c>
      <c r="CC31" s="128">
        <f>IFERROR(CB31/BX31,"-")</f>
        <v>6500</v>
      </c>
      <c r="CD31" s="129"/>
      <c r="CE31" s="129"/>
      <c r="CF31" s="129">
        <v>1</v>
      </c>
      <c r="CG31" s="130">
        <v>2</v>
      </c>
      <c r="CH31" s="131">
        <f>IF(Q31=0,"",IF(CG31=0,"",(CG31/Q31)))</f>
        <v>0.18181818181818</v>
      </c>
      <c r="CI31" s="132"/>
      <c r="CJ31" s="133">
        <f>IFERROR(CI31/CG31,"-")</f>
        <v>0</v>
      </c>
      <c r="CK31" s="134"/>
      <c r="CL31" s="135">
        <f>IFERROR(CK31/CG31,"-")</f>
        <v>0</v>
      </c>
      <c r="CM31" s="136"/>
      <c r="CN31" s="136"/>
      <c r="CO31" s="136"/>
      <c r="CP31" s="137">
        <v>3</v>
      </c>
      <c r="CQ31" s="138">
        <v>53000</v>
      </c>
      <c r="CR31" s="138">
        <v>35000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30"/>
      <c r="B32" s="84"/>
      <c r="C32" s="84"/>
      <c r="D32" s="85"/>
      <c r="E32" s="85"/>
      <c r="F32" s="85"/>
      <c r="G32" s="86"/>
      <c r="H32" s="87"/>
      <c r="I32" s="87"/>
      <c r="J32" s="87"/>
      <c r="K32" s="177"/>
      <c r="L32" s="34"/>
      <c r="M32" s="34"/>
      <c r="N32" s="31"/>
      <c r="O32" s="23"/>
      <c r="P32" s="23"/>
      <c r="Q32" s="23"/>
      <c r="R32" s="32"/>
      <c r="S32" s="32"/>
      <c r="T32" s="23"/>
      <c r="U32" s="32"/>
      <c r="V32" s="25"/>
      <c r="W32" s="25"/>
      <c r="X32" s="25"/>
      <c r="Y32" s="183"/>
      <c r="Z32" s="183"/>
      <c r="AA32" s="183"/>
      <c r="AB32" s="183"/>
      <c r="AC32" s="33"/>
      <c r="AD32" s="57"/>
      <c r="AE32" s="61"/>
      <c r="AF32" s="62"/>
      <c r="AG32" s="61"/>
      <c r="AH32" s="65"/>
      <c r="AI32" s="66"/>
      <c r="AJ32" s="67"/>
      <c r="AK32" s="68"/>
      <c r="AL32" s="68"/>
      <c r="AM32" s="68"/>
      <c r="AN32" s="61"/>
      <c r="AO32" s="62"/>
      <c r="AP32" s="61"/>
      <c r="AQ32" s="65"/>
      <c r="AR32" s="66"/>
      <c r="AS32" s="67"/>
      <c r="AT32" s="68"/>
      <c r="AU32" s="68"/>
      <c r="AV32" s="68"/>
      <c r="AW32" s="61"/>
      <c r="AX32" s="62"/>
      <c r="AY32" s="61"/>
      <c r="AZ32" s="65"/>
      <c r="BA32" s="66"/>
      <c r="BB32" s="67"/>
      <c r="BC32" s="68"/>
      <c r="BD32" s="68"/>
      <c r="BE32" s="68"/>
      <c r="BF32" s="61"/>
      <c r="BG32" s="62"/>
      <c r="BH32" s="61"/>
      <c r="BI32" s="65"/>
      <c r="BJ32" s="66"/>
      <c r="BK32" s="67"/>
      <c r="BL32" s="68"/>
      <c r="BM32" s="68"/>
      <c r="BN32" s="68"/>
      <c r="BO32" s="63"/>
      <c r="BP32" s="64"/>
      <c r="BQ32" s="61"/>
      <c r="BR32" s="65"/>
      <c r="BS32" s="66"/>
      <c r="BT32" s="67"/>
      <c r="BU32" s="68"/>
      <c r="BV32" s="68"/>
      <c r="BW32" s="68"/>
      <c r="BX32" s="63"/>
      <c r="BY32" s="64"/>
      <c r="BZ32" s="61"/>
      <c r="CA32" s="65"/>
      <c r="CB32" s="66"/>
      <c r="CC32" s="67"/>
      <c r="CD32" s="68"/>
      <c r="CE32" s="68"/>
      <c r="CF32" s="68"/>
      <c r="CG32" s="63"/>
      <c r="CH32" s="64"/>
      <c r="CI32" s="61"/>
      <c r="CJ32" s="65"/>
      <c r="CK32" s="66"/>
      <c r="CL32" s="67"/>
      <c r="CM32" s="68"/>
      <c r="CN32" s="68"/>
      <c r="CO32" s="68"/>
      <c r="CP32" s="69"/>
      <c r="CQ32" s="66"/>
      <c r="CR32" s="66"/>
      <c r="CS32" s="66"/>
      <c r="CT32" s="70"/>
    </row>
    <row r="33" spans="1:99">
      <c r="A33" s="30"/>
      <c r="B33" s="37"/>
      <c r="C33" s="37"/>
      <c r="D33" s="21"/>
      <c r="E33" s="21"/>
      <c r="F33" s="21"/>
      <c r="G33" s="22"/>
      <c r="H33" s="36"/>
      <c r="I33" s="36"/>
      <c r="J33" s="73"/>
      <c r="K33" s="178"/>
      <c r="L33" s="34"/>
      <c r="M33" s="34"/>
      <c r="N33" s="31"/>
      <c r="O33" s="23"/>
      <c r="P33" s="23"/>
      <c r="Q33" s="23"/>
      <c r="R33" s="32"/>
      <c r="S33" s="32"/>
      <c r="T33" s="23"/>
      <c r="U33" s="32"/>
      <c r="V33" s="25"/>
      <c r="W33" s="25"/>
      <c r="X33" s="25"/>
      <c r="Y33" s="183"/>
      <c r="Z33" s="183"/>
      <c r="AA33" s="183"/>
      <c r="AB33" s="183"/>
      <c r="AC33" s="33"/>
      <c r="AD33" s="59"/>
      <c r="AE33" s="61"/>
      <c r="AF33" s="62"/>
      <c r="AG33" s="61"/>
      <c r="AH33" s="65"/>
      <c r="AI33" s="66"/>
      <c r="AJ33" s="67"/>
      <c r="AK33" s="68"/>
      <c r="AL33" s="68"/>
      <c r="AM33" s="68"/>
      <c r="AN33" s="61"/>
      <c r="AO33" s="62"/>
      <c r="AP33" s="61"/>
      <c r="AQ33" s="65"/>
      <c r="AR33" s="66"/>
      <c r="AS33" s="67"/>
      <c r="AT33" s="68"/>
      <c r="AU33" s="68"/>
      <c r="AV33" s="68"/>
      <c r="AW33" s="61"/>
      <c r="AX33" s="62"/>
      <c r="AY33" s="61"/>
      <c r="AZ33" s="65"/>
      <c r="BA33" s="66"/>
      <c r="BB33" s="67"/>
      <c r="BC33" s="68"/>
      <c r="BD33" s="68"/>
      <c r="BE33" s="68"/>
      <c r="BF33" s="61"/>
      <c r="BG33" s="62"/>
      <c r="BH33" s="61"/>
      <c r="BI33" s="65"/>
      <c r="BJ33" s="66"/>
      <c r="BK33" s="67"/>
      <c r="BL33" s="68"/>
      <c r="BM33" s="68"/>
      <c r="BN33" s="68"/>
      <c r="BO33" s="63"/>
      <c r="BP33" s="64"/>
      <c r="BQ33" s="61"/>
      <c r="BR33" s="65"/>
      <c r="BS33" s="66"/>
      <c r="BT33" s="67"/>
      <c r="BU33" s="68"/>
      <c r="BV33" s="68"/>
      <c r="BW33" s="68"/>
      <c r="BX33" s="63"/>
      <c r="BY33" s="64"/>
      <c r="BZ33" s="61"/>
      <c r="CA33" s="65"/>
      <c r="CB33" s="66"/>
      <c r="CC33" s="67"/>
      <c r="CD33" s="68"/>
      <c r="CE33" s="68"/>
      <c r="CF33" s="68"/>
      <c r="CG33" s="63"/>
      <c r="CH33" s="64"/>
      <c r="CI33" s="61"/>
      <c r="CJ33" s="65"/>
      <c r="CK33" s="66"/>
      <c r="CL33" s="67"/>
      <c r="CM33" s="68"/>
      <c r="CN33" s="68"/>
      <c r="CO33" s="68"/>
      <c r="CP33" s="69"/>
      <c r="CQ33" s="66"/>
      <c r="CR33" s="66"/>
      <c r="CS33" s="66"/>
      <c r="CT33" s="70"/>
    </row>
    <row r="34" spans="1:99">
      <c r="A34" s="19">
        <f>AC34</f>
        <v>1.0918918918919</v>
      </c>
      <c r="B34" s="39"/>
      <c r="C34" s="39"/>
      <c r="D34" s="39"/>
      <c r="E34" s="39"/>
      <c r="F34" s="39"/>
      <c r="G34" s="39"/>
      <c r="H34" s="40" t="s">
        <v>129</v>
      </c>
      <c r="I34" s="40"/>
      <c r="J34" s="40"/>
      <c r="K34" s="179">
        <f>SUM(K6:K33)</f>
        <v>925000</v>
      </c>
      <c r="L34" s="41">
        <f>SUM(L6:L33)</f>
        <v>643</v>
      </c>
      <c r="M34" s="41">
        <f>SUM(M6:M33)</f>
        <v>225</v>
      </c>
      <c r="N34" s="41">
        <f>SUM(N6:N33)</f>
        <v>953</v>
      </c>
      <c r="O34" s="41">
        <f>SUM(O6:O33)</f>
        <v>103</v>
      </c>
      <c r="P34" s="41">
        <f>SUM(P6:P33)</f>
        <v>0</v>
      </c>
      <c r="Q34" s="41">
        <f>SUM(Q6:Q33)</f>
        <v>103</v>
      </c>
      <c r="R34" s="42">
        <f>IFERROR(Q34/N34,"-")</f>
        <v>0.10807974816369</v>
      </c>
      <c r="S34" s="76">
        <f>SUM(S6:S33)</f>
        <v>14</v>
      </c>
      <c r="T34" s="76">
        <f>SUM(T6:T33)</f>
        <v>36</v>
      </c>
      <c r="U34" s="42">
        <f>IFERROR(S34/Q34,"-")</f>
        <v>0.13592233009709</v>
      </c>
      <c r="V34" s="43">
        <f>IFERROR(K34/Q34,"-")</f>
        <v>8980.5825242718</v>
      </c>
      <c r="W34" s="44">
        <f>SUM(W6:W33)</f>
        <v>23</v>
      </c>
      <c r="X34" s="42">
        <f>IFERROR(W34/Q34,"-")</f>
        <v>0.22330097087379</v>
      </c>
      <c r="Y34" s="179">
        <f>SUM(Y6:Y33)</f>
        <v>1010000</v>
      </c>
      <c r="Z34" s="179">
        <f>IFERROR(Y34/Q34,"-")</f>
        <v>9805.8252427184</v>
      </c>
      <c r="AA34" s="179">
        <f>IFERROR(Y34/W34,"-")</f>
        <v>43913.043478261</v>
      </c>
      <c r="AB34" s="179">
        <f>Y34-K34</f>
        <v>85000</v>
      </c>
      <c r="AC34" s="45">
        <f>Y34/K34</f>
        <v>1.0918918918919</v>
      </c>
      <c r="AD34" s="58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31"/>
    <mergeCell ref="K26:K31"/>
    <mergeCell ref="V26:V31"/>
    <mergeCell ref="AB26:AB31"/>
    <mergeCell ref="AC26:AC3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