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<sst xmlns="http://schemas.openxmlformats.org/spreadsheetml/2006/main" uniqueCount="128">
  <si>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</si>
  <si>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</si>
  <si>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</si>
  <si>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</si>
  <si>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</si>
  <si>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</si>
  <si>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</si>
  <si>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</si>
  <si>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</si>
  <si>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</si>
  <si>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</si>
  <si>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</si>
  <si>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</si>
  <si>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</si>
  <si>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</si>
  <si>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</si>
  <si>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</si>
  <si>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</si>
  <si>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</si>
  <si>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</si>
  <si>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</si>
  <si>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</si>
  <si>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</si>
  <si>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</si>
  <si>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</si>
  <si>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</si>
  <si>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</si>
  <si>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</si>
  <si>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</si>
  <si>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</si>
  <si>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</si>
  <si>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</si>
  <si>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</si>
  <si>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</si>
  <si>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</si>
  <si>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</si>
  <si>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</si>
  <si>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</si>
  <si>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</si>
  <si>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</si>
  <si>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</si>
  <si>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</si>
  <si>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</si>
  <si>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</si>
  <si>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</si>
  <si>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</si>
  <si>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</si>
  <si>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</si>
  <si>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</si>
  <si>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</si>
  <si>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</si>
  <si>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</si>
  <si>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</si>
  <si>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</si>
  <si>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</si>
  <si>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</si>
  <si>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</si>
  <si>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pp1688</t>
  </si>
  <si>
    <t>インターカラー</t>
  </si>
  <si>
    <t>黒：C版</t>
  </si>
  <si>
    <t>70歳までの出会いリクルート</t>
  </si>
  <si>
    <t>lp01</t>
  </si>
  <si>
    <t>スポニチ関東</t>
  </si>
  <si>
    <t>全5段</t>
  </si>
  <si>
    <t>4月02日(木)</t>
  </si>
  <si>
    <t>pp1689</t>
  </si>
  <si>
    <t>空電</t>
  </si>
  <si>
    <t>pp1690</t>
  </si>
  <si>
    <t>雑誌版</t>
  </si>
  <si>
    <t>ぶっ飛び出会い！！こんな優良サイト今までなかった</t>
  </si>
  <si>
    <t>スポニチ関西</t>
  </si>
  <si>
    <t>4月12日(日)</t>
  </si>
  <si>
    <t>pp1691</t>
  </si>
  <si>
    <t>pp1692</t>
  </si>
  <si>
    <t>サプリ版2：新聞使用</t>
  </si>
  <si>
    <t>男の自信復活！</t>
  </si>
  <si>
    <t>ニッカン関西</t>
  </si>
  <si>
    <t>4月11日(土)</t>
  </si>
  <si>
    <t>pp1693</t>
  </si>
  <si>
    <t>pp1694</t>
  </si>
  <si>
    <t>記事風版 赤枠</t>
  </si>
  <si>
    <t>出会いバブル到来</t>
  </si>
  <si>
    <t>デイリースポーツ関西</t>
  </si>
  <si>
    <t>4C終面全5段</t>
  </si>
  <si>
    <t>4月10日(金)</t>
  </si>
  <si>
    <t>pp1695</t>
  </si>
  <si>
    <t>pp1696</t>
  </si>
  <si>
    <t>右女３</t>
  </si>
  <si>
    <t>出会い懇願。私たち(この歳でも)真剣なんです。</t>
  </si>
  <si>
    <t>サンスポ関東</t>
  </si>
  <si>
    <t>半5段</t>
  </si>
  <si>
    <t>4月25日(土)</t>
  </si>
  <si>
    <t>pp1697</t>
  </si>
  <si>
    <t>pp1698</t>
  </si>
  <si>
    <t>40代以上限定40代50代60代 中年女性が多いサイト</t>
  </si>
  <si>
    <t>サンスポ関西</t>
  </si>
  <si>
    <t>4月18日(土)</t>
  </si>
  <si>
    <t>pp1699</t>
  </si>
  <si>
    <t>pp1700</t>
  </si>
  <si>
    <t>大正版</t>
  </si>
  <si>
    <t>115「4人も出会ったって！？体がもたない。せめて3人にしなさい。」</t>
  </si>
  <si>
    <t>4C雑報</t>
  </si>
  <si>
    <t>4月04日(土)</t>
  </si>
  <si>
    <t>pp1701</t>
  </si>
  <si>
    <t>pp1702</t>
  </si>
  <si>
    <t>116「誘われる男の余裕」</t>
  </si>
  <si>
    <t>pp1703</t>
  </si>
  <si>
    <t>pp1704</t>
  </si>
  <si>
    <t>117「3人会ったらその内1人は超絶美人」</t>
  </si>
  <si>
    <t>pp1705</t>
  </si>
  <si>
    <t>pp1706</t>
  </si>
  <si>
    <t>118「訳アリ。だから女性からも誘われる」</t>
  </si>
  <si>
    <t>4月26日(日)</t>
  </si>
  <si>
    <t>pp1707</t>
  </si>
  <si>
    <t>pp1708</t>
  </si>
  <si>
    <t>記事</t>
  </si>
  <si>
    <t>4C記事枠</t>
  </si>
  <si>
    <t>4月05日(日)</t>
  </si>
  <si>
    <t>pp1709</t>
  </si>
  <si>
    <t>pp1710</t>
  </si>
  <si>
    <t>記事（黄）</t>
  </si>
  <si>
    <t>4月19日(日)</t>
  </si>
  <si>
    <t>pp1711</t>
  </si>
  <si>
    <t>記事（赤）</t>
  </si>
  <si>
    <t>pp1712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</si>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</sst>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0.16666666666667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14</v>
      </c>
      <c r="M6" s="79">
        <v>0</v>
      </c>
      <c r="N6" s="79">
        <v>54</v>
      </c>
      <c r="O6" s="88">
        <v>4</v>
      </c>
      <c r="P6" s="89">
        <v>0</v>
      </c>
      <c r="Q6" s="90">
        <f>O6+P6</f>
        <v>4</v>
      </c>
      <c r="R6" s="80">
        <f>IFERROR(Q6/N6,"-")</f>
        <v>0.074074074074074</v>
      </c>
      <c r="S6" s="79">
        <v>0</v>
      </c>
      <c r="T6" s="79">
        <v>1</v>
      </c>
      <c r="U6" s="80">
        <f>IFERROR(T6/(Q6),"-")</f>
        <v>0.25</v>
      </c>
      <c r="V6" s="81">
        <f>IFERROR(K6/SUM(Q6:Q7),"-")</f>
        <v>15000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-100000</v>
      </c>
      <c r="AC6" s="83">
        <f>SUM(Y6:Y7)/SUM(K6:K7)</f>
        <v>0.16666666666667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30</v>
      </c>
      <c r="M7" s="79">
        <v>19</v>
      </c>
      <c r="N7" s="79">
        <v>13</v>
      </c>
      <c r="O7" s="88">
        <v>4</v>
      </c>
      <c r="P7" s="89">
        <v>0</v>
      </c>
      <c r="Q7" s="90">
        <f>O7+P7</f>
        <v>4</v>
      </c>
      <c r="R7" s="80">
        <f>IFERROR(Q7/N7,"-")</f>
        <v>0.30769230769231</v>
      </c>
      <c r="S7" s="79">
        <v>0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0.25</v>
      </c>
      <c r="Y7" s="181">
        <v>20000</v>
      </c>
      <c r="Z7" s="182">
        <f>IFERROR(Y7/Q7,"-")</f>
        <v>5000</v>
      </c>
      <c r="AA7" s="182">
        <f>IFERROR(Y7/W7,"-")</f>
        <v>20000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0.25</v>
      </c>
      <c r="AY7" s="103">
        <v>1</v>
      </c>
      <c r="AZ7" s="105">
        <f>IFERROR(AY7/AW7,"-")</f>
        <v>1</v>
      </c>
      <c r="BA7" s="106">
        <v>20000</v>
      </c>
      <c r="BB7" s="107">
        <f>IFERROR(BA7/AW7,"-")</f>
        <v>20000</v>
      </c>
      <c r="BC7" s="108"/>
      <c r="BD7" s="108"/>
      <c r="BE7" s="108">
        <v>1</v>
      </c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2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20000</v>
      </c>
      <c r="CR7" s="138">
        <v>20000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0.38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63</v>
      </c>
      <c r="J8" s="185" t="s">
        <v>71</v>
      </c>
      <c r="K8" s="176">
        <v>150000</v>
      </c>
      <c r="L8" s="79">
        <v>16</v>
      </c>
      <c r="M8" s="79">
        <v>0</v>
      </c>
      <c r="N8" s="79">
        <v>94</v>
      </c>
      <c r="O8" s="88">
        <v>7</v>
      </c>
      <c r="P8" s="89">
        <v>0</v>
      </c>
      <c r="Q8" s="90">
        <f>O8+P8</f>
        <v>7</v>
      </c>
      <c r="R8" s="80">
        <f>IFERROR(Q8/N8,"-")</f>
        <v>0.074468085106383</v>
      </c>
      <c r="S8" s="79">
        <v>1</v>
      </c>
      <c r="T8" s="79">
        <v>0</v>
      </c>
      <c r="U8" s="80">
        <f>IFERROR(T8/(Q8),"-")</f>
        <v>0</v>
      </c>
      <c r="V8" s="81">
        <f>IFERROR(K8/SUM(Q8:Q9),"-")</f>
        <v>18750</v>
      </c>
      <c r="W8" s="82">
        <v>1</v>
      </c>
      <c r="X8" s="80">
        <f>IF(Q8=0,"-",W8/Q8)</f>
        <v>0.14285714285714</v>
      </c>
      <c r="Y8" s="181">
        <v>9000</v>
      </c>
      <c r="Z8" s="182">
        <f>IFERROR(Y8/Q8,"-")</f>
        <v>1285.7142857143</v>
      </c>
      <c r="AA8" s="182">
        <f>IFERROR(Y8/W8,"-")</f>
        <v>9000</v>
      </c>
      <c r="AB8" s="176">
        <f>SUM(Y8:Y9)-SUM(K8:K9)</f>
        <v>-93000</v>
      </c>
      <c r="AC8" s="83">
        <f>SUM(Y8:Y9)/SUM(K8:K9)</f>
        <v>0.38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0.14285714285714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0.28571428571429</v>
      </c>
      <c r="BH8" s="109">
        <v>1</v>
      </c>
      <c r="BI8" s="111">
        <f>IFERROR(BH8/BF8,"-")</f>
        <v>0.5</v>
      </c>
      <c r="BJ8" s="112">
        <v>9000</v>
      </c>
      <c r="BK8" s="113">
        <f>IFERROR(BJ8/BF8,"-")</f>
        <v>4500</v>
      </c>
      <c r="BL8" s="114"/>
      <c r="BM8" s="114"/>
      <c r="BN8" s="114">
        <v>1</v>
      </c>
      <c r="BO8" s="116">
        <v>2</v>
      </c>
      <c r="BP8" s="117">
        <f>IF(Q8=0,"",IF(BO8=0,"",(BO8/Q8)))</f>
        <v>0.28571428571429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0.28571428571429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9000</v>
      </c>
      <c r="CR8" s="138">
        <v>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29</v>
      </c>
      <c r="M9" s="79">
        <v>17</v>
      </c>
      <c r="N9" s="79">
        <v>3</v>
      </c>
      <c r="O9" s="88">
        <v>1</v>
      </c>
      <c r="P9" s="89">
        <v>0</v>
      </c>
      <c r="Q9" s="90">
        <f>O9+P9</f>
        <v>1</v>
      </c>
      <c r="R9" s="80">
        <f>IFERROR(Q9/N9,"-")</f>
        <v>0.33333333333333</v>
      </c>
      <c r="S9" s="79">
        <v>0</v>
      </c>
      <c r="T9" s="79">
        <v>1</v>
      </c>
      <c r="U9" s="80">
        <f>IFERROR(T9/(Q9),"-")</f>
        <v>1</v>
      </c>
      <c r="V9" s="81"/>
      <c r="W9" s="82">
        <v>1</v>
      </c>
      <c r="X9" s="80">
        <f>IF(Q9=0,"-",W9/Q9)</f>
        <v>1</v>
      </c>
      <c r="Y9" s="181">
        <v>48000</v>
      </c>
      <c r="Z9" s="182">
        <f>IFERROR(Y9/Q9,"-")</f>
        <v>48000</v>
      </c>
      <c r="AA9" s="182">
        <f>IFERROR(Y9/W9,"-")</f>
        <v>48000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>
        <v>1</v>
      </c>
      <c r="CA9" s="126">
        <f>IFERROR(BZ9/BX9,"-")</f>
        <v>1</v>
      </c>
      <c r="CB9" s="127">
        <v>48000</v>
      </c>
      <c r="CC9" s="128">
        <f>IFERROR(CB9/BX9,"-")</f>
        <v>48000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48000</v>
      </c>
      <c r="CR9" s="138">
        <v>48000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0.13076923076923</v>
      </c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61</v>
      </c>
      <c r="H10" s="87" t="s">
        <v>76</v>
      </c>
      <c r="I10" s="87" t="s">
        <v>63</v>
      </c>
      <c r="J10" s="186" t="s">
        <v>77</v>
      </c>
      <c r="K10" s="176">
        <v>130000</v>
      </c>
      <c r="L10" s="79">
        <v>9</v>
      </c>
      <c r="M10" s="79">
        <v>0</v>
      </c>
      <c r="N10" s="79">
        <v>35</v>
      </c>
      <c r="O10" s="88">
        <v>5</v>
      </c>
      <c r="P10" s="89">
        <v>0</v>
      </c>
      <c r="Q10" s="90">
        <f>O10+P10</f>
        <v>5</v>
      </c>
      <c r="R10" s="80">
        <f>IFERROR(Q10/N10,"-")</f>
        <v>0.14285714285714</v>
      </c>
      <c r="S10" s="79">
        <v>1</v>
      </c>
      <c r="T10" s="79">
        <v>1</v>
      </c>
      <c r="U10" s="80">
        <f>IFERROR(T10/(Q10),"-")</f>
        <v>0.2</v>
      </c>
      <c r="V10" s="81">
        <f>IFERROR(K10/SUM(Q10:Q11),"-")</f>
        <v>14444.444444444</v>
      </c>
      <c r="W10" s="82">
        <v>1</v>
      </c>
      <c r="X10" s="80">
        <f>IF(Q10=0,"-",W10/Q10)</f>
        <v>0.2</v>
      </c>
      <c r="Y10" s="181">
        <v>14000</v>
      </c>
      <c r="Z10" s="182">
        <f>IFERROR(Y10/Q10,"-")</f>
        <v>2800</v>
      </c>
      <c r="AA10" s="182">
        <f>IFERROR(Y10/W10,"-")</f>
        <v>14000</v>
      </c>
      <c r="AB10" s="176">
        <f>SUM(Y10:Y11)-SUM(K10:K11)</f>
        <v>-113000</v>
      </c>
      <c r="AC10" s="83">
        <f>SUM(Y10:Y11)/SUM(K10:K11)</f>
        <v>0.13076923076923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0.2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3</v>
      </c>
      <c r="BG10" s="110">
        <f>IF(Q10=0,"",IF(BF10=0,"",(BF10/Q10)))</f>
        <v>0.6</v>
      </c>
      <c r="BH10" s="109">
        <v>1</v>
      </c>
      <c r="BI10" s="111">
        <f>IFERROR(BH10/BF10,"-")</f>
        <v>0.33333333333333</v>
      </c>
      <c r="BJ10" s="112">
        <v>14000</v>
      </c>
      <c r="BK10" s="113">
        <f>IFERROR(BJ10/BF10,"-")</f>
        <v>4666.6666666667</v>
      </c>
      <c r="BL10" s="114"/>
      <c r="BM10" s="114"/>
      <c r="BN10" s="114">
        <v>1</v>
      </c>
      <c r="BO10" s="116">
        <v>1</v>
      </c>
      <c r="BP10" s="117">
        <f>IF(Q10=0,"",IF(BO10=0,"",(BO10/Q10)))</f>
        <v>0.2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14000</v>
      </c>
      <c r="CR10" s="138">
        <v>14000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74</v>
      </c>
      <c r="F11" s="184" t="s">
        <v>75</v>
      </c>
      <c r="G11" s="184" t="s">
        <v>66</v>
      </c>
      <c r="H11" s="87"/>
      <c r="I11" s="87"/>
      <c r="J11" s="87"/>
      <c r="K11" s="176"/>
      <c r="L11" s="79">
        <v>22</v>
      </c>
      <c r="M11" s="79">
        <v>18</v>
      </c>
      <c r="N11" s="79">
        <v>27</v>
      </c>
      <c r="O11" s="88">
        <v>4</v>
      </c>
      <c r="P11" s="89">
        <v>0</v>
      </c>
      <c r="Q11" s="90">
        <f>O11+P11</f>
        <v>4</v>
      </c>
      <c r="R11" s="80">
        <f>IFERROR(Q11/N11,"-")</f>
        <v>0.14814814814815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0.25</v>
      </c>
      <c r="Y11" s="181">
        <v>3000</v>
      </c>
      <c r="Z11" s="182">
        <f>IFERROR(Y11/Q11,"-")</f>
        <v>750</v>
      </c>
      <c r="AA11" s="182">
        <f>IFERROR(Y11/W11,"-")</f>
        <v>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0.5</v>
      </c>
      <c r="BZ11" s="125">
        <v>1</v>
      </c>
      <c r="CA11" s="126">
        <f>IFERROR(BZ11/BX11,"-")</f>
        <v>0.5</v>
      </c>
      <c r="CB11" s="127">
        <v>3000</v>
      </c>
      <c r="CC11" s="128">
        <f>IFERROR(CB11/BX11,"-")</f>
        <v>1500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2.0333333333333</v>
      </c>
      <c r="B12" s="184" t="s">
        <v>79</v>
      </c>
      <c r="C12" s="184" t="s">
        <v>58</v>
      </c>
      <c r="D12" s="184"/>
      <c r="E12" s="184" t="s">
        <v>80</v>
      </c>
      <c r="F12" s="184" t="s">
        <v>81</v>
      </c>
      <c r="G12" s="184" t="s">
        <v>61</v>
      </c>
      <c r="H12" s="87" t="s">
        <v>82</v>
      </c>
      <c r="I12" s="87" t="s">
        <v>83</v>
      </c>
      <c r="J12" s="87" t="s">
        <v>84</v>
      </c>
      <c r="K12" s="176">
        <v>120000</v>
      </c>
      <c r="L12" s="79">
        <v>18</v>
      </c>
      <c r="M12" s="79">
        <v>0</v>
      </c>
      <c r="N12" s="79">
        <v>61</v>
      </c>
      <c r="O12" s="88">
        <v>7</v>
      </c>
      <c r="P12" s="89">
        <v>0</v>
      </c>
      <c r="Q12" s="90">
        <f>O12+P12</f>
        <v>7</v>
      </c>
      <c r="R12" s="80">
        <f>IFERROR(Q12/N12,"-")</f>
        <v>0.11475409836066</v>
      </c>
      <c r="S12" s="79">
        <v>2</v>
      </c>
      <c r="T12" s="79">
        <v>2</v>
      </c>
      <c r="U12" s="80">
        <f>IFERROR(T12/(Q12),"-")</f>
        <v>0.28571428571429</v>
      </c>
      <c r="V12" s="81">
        <f>IFERROR(K12/SUM(Q12:Q13),"-")</f>
        <v>10909.090909091</v>
      </c>
      <c r="W12" s="82">
        <v>3</v>
      </c>
      <c r="X12" s="80">
        <f>IF(Q12=0,"-",W12/Q12)</f>
        <v>0.42857142857143</v>
      </c>
      <c r="Y12" s="181">
        <v>48000</v>
      </c>
      <c r="Z12" s="182">
        <f>IFERROR(Y12/Q12,"-")</f>
        <v>6857.1428571429</v>
      </c>
      <c r="AA12" s="182">
        <f>IFERROR(Y12/W12,"-")</f>
        <v>16000</v>
      </c>
      <c r="AB12" s="176">
        <f>SUM(Y12:Y13)-SUM(K12:K13)</f>
        <v>124000</v>
      </c>
      <c r="AC12" s="83">
        <f>SUM(Y12:Y13)/SUM(K12:K13)</f>
        <v>2.0333333333333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0.14285714285714</v>
      </c>
      <c r="BH12" s="109">
        <v>1</v>
      </c>
      <c r="BI12" s="111">
        <f>IFERROR(BH12/BF12,"-")</f>
        <v>1</v>
      </c>
      <c r="BJ12" s="112">
        <v>5000</v>
      </c>
      <c r="BK12" s="113">
        <f>IFERROR(BJ12/BF12,"-")</f>
        <v>5000</v>
      </c>
      <c r="BL12" s="114">
        <v>1</v>
      </c>
      <c r="BM12" s="114"/>
      <c r="BN12" s="114"/>
      <c r="BO12" s="116">
        <v>3</v>
      </c>
      <c r="BP12" s="117">
        <f>IF(Q12=0,"",IF(BO12=0,"",(BO12/Q12)))</f>
        <v>0.42857142857143</v>
      </c>
      <c r="BQ12" s="118">
        <v>1</v>
      </c>
      <c r="BR12" s="119">
        <f>IFERROR(BQ12/BO12,"-")</f>
        <v>0.33333333333333</v>
      </c>
      <c r="BS12" s="120">
        <v>25000</v>
      </c>
      <c r="BT12" s="121">
        <f>IFERROR(BS12/BO12,"-")</f>
        <v>8333.3333333333</v>
      </c>
      <c r="BU12" s="122"/>
      <c r="BV12" s="122"/>
      <c r="BW12" s="122">
        <v>1</v>
      </c>
      <c r="BX12" s="123">
        <v>3</v>
      </c>
      <c r="BY12" s="124">
        <f>IF(Q12=0,"",IF(BX12=0,"",(BX12/Q12)))</f>
        <v>0.42857142857143</v>
      </c>
      <c r="BZ12" s="125">
        <v>1</v>
      </c>
      <c r="CA12" s="126">
        <f>IFERROR(BZ12/BX12,"-")</f>
        <v>0.33333333333333</v>
      </c>
      <c r="CB12" s="127">
        <v>18000</v>
      </c>
      <c r="CC12" s="128">
        <f>IFERROR(CB12/BX12,"-")</f>
        <v>6000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48000</v>
      </c>
      <c r="CR12" s="138">
        <v>25000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85</v>
      </c>
      <c r="C13" s="184" t="s">
        <v>58</v>
      </c>
      <c r="D13" s="184"/>
      <c r="E13" s="184" t="s">
        <v>80</v>
      </c>
      <c r="F13" s="184" t="s">
        <v>81</v>
      </c>
      <c r="G13" s="184" t="s">
        <v>66</v>
      </c>
      <c r="H13" s="87"/>
      <c r="I13" s="87"/>
      <c r="J13" s="87"/>
      <c r="K13" s="176"/>
      <c r="L13" s="79">
        <v>28</v>
      </c>
      <c r="M13" s="79">
        <v>20</v>
      </c>
      <c r="N13" s="79">
        <v>29</v>
      </c>
      <c r="O13" s="88">
        <v>4</v>
      </c>
      <c r="P13" s="89">
        <v>0</v>
      </c>
      <c r="Q13" s="90">
        <f>O13+P13</f>
        <v>4</v>
      </c>
      <c r="R13" s="80">
        <f>IFERROR(Q13/N13,"-")</f>
        <v>0.13793103448276</v>
      </c>
      <c r="S13" s="79">
        <v>2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0.5</v>
      </c>
      <c r="Y13" s="181">
        <v>196000</v>
      </c>
      <c r="Z13" s="182">
        <f>IFERROR(Y13/Q13,"-")</f>
        <v>49000</v>
      </c>
      <c r="AA13" s="182">
        <f>IFERROR(Y13/W13,"-")</f>
        <v>98000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0.5</v>
      </c>
      <c r="BZ13" s="125">
        <v>2</v>
      </c>
      <c r="CA13" s="126">
        <f>IFERROR(BZ13/BX13,"-")</f>
        <v>1</v>
      </c>
      <c r="CB13" s="127">
        <v>196000</v>
      </c>
      <c r="CC13" s="128">
        <f>IFERROR(CB13/BX13,"-")</f>
        <v>98000</v>
      </c>
      <c r="CD13" s="129"/>
      <c r="CE13" s="129"/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196000</v>
      </c>
      <c r="CR13" s="138">
        <v>128000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0.95384615384615</v>
      </c>
      <c r="B14" s="184" t="s">
        <v>86</v>
      </c>
      <c r="C14" s="184" t="s">
        <v>58</v>
      </c>
      <c r="D14" s="184"/>
      <c r="E14" s="184" t="s">
        <v>87</v>
      </c>
      <c r="F14" s="184" t="s">
        <v>88</v>
      </c>
      <c r="G14" s="184" t="s">
        <v>61</v>
      </c>
      <c r="H14" s="87" t="s">
        <v>89</v>
      </c>
      <c r="I14" s="87" t="s">
        <v>90</v>
      </c>
      <c r="J14" s="186" t="s">
        <v>91</v>
      </c>
      <c r="K14" s="176">
        <v>65000</v>
      </c>
      <c r="L14" s="79">
        <v>6</v>
      </c>
      <c r="M14" s="79">
        <v>0</v>
      </c>
      <c r="N14" s="79">
        <v>23</v>
      </c>
      <c r="O14" s="88">
        <v>2</v>
      </c>
      <c r="P14" s="89">
        <v>0</v>
      </c>
      <c r="Q14" s="90">
        <f>O14+P14</f>
        <v>2</v>
      </c>
      <c r="R14" s="80">
        <f>IFERROR(Q14/N14,"-")</f>
        <v>0.08695652173913</v>
      </c>
      <c r="S14" s="79">
        <v>0</v>
      </c>
      <c r="T14" s="79">
        <v>1</v>
      </c>
      <c r="U14" s="80">
        <f>IFERROR(T14/(Q14),"-")</f>
        <v>0.5</v>
      </c>
      <c r="V14" s="81">
        <f>IFERROR(K14/SUM(Q14:Q15),"-")</f>
        <v>9285.7142857143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-3000</v>
      </c>
      <c r="AC14" s="83">
        <f>SUM(Y14:Y15)/SUM(K14:K15)</f>
        <v>0.95384615384615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92</v>
      </c>
      <c r="C15" s="184" t="s">
        <v>58</v>
      </c>
      <c r="D15" s="184"/>
      <c r="E15" s="184" t="s">
        <v>87</v>
      </c>
      <c r="F15" s="184" t="s">
        <v>88</v>
      </c>
      <c r="G15" s="184" t="s">
        <v>66</v>
      </c>
      <c r="H15" s="87"/>
      <c r="I15" s="87"/>
      <c r="J15" s="87"/>
      <c r="K15" s="176"/>
      <c r="L15" s="79">
        <v>23</v>
      </c>
      <c r="M15" s="79">
        <v>18</v>
      </c>
      <c r="N15" s="79">
        <v>8</v>
      </c>
      <c r="O15" s="88">
        <v>5</v>
      </c>
      <c r="P15" s="89">
        <v>0</v>
      </c>
      <c r="Q15" s="90">
        <f>O15+P15</f>
        <v>5</v>
      </c>
      <c r="R15" s="80">
        <f>IFERROR(Q15/N15,"-")</f>
        <v>0.625</v>
      </c>
      <c r="S15" s="79">
        <v>1</v>
      </c>
      <c r="T15" s="79">
        <v>1</v>
      </c>
      <c r="U15" s="80">
        <f>IFERROR(T15/(Q15),"-")</f>
        <v>0.2</v>
      </c>
      <c r="V15" s="81"/>
      <c r="W15" s="82">
        <v>1</v>
      </c>
      <c r="X15" s="80">
        <f>IF(Q15=0,"-",W15/Q15)</f>
        <v>0.2</v>
      </c>
      <c r="Y15" s="181">
        <v>62000</v>
      </c>
      <c r="Z15" s="182">
        <f>IFERROR(Y15/Q15,"-")</f>
        <v>12400</v>
      </c>
      <c r="AA15" s="182">
        <f>IFERROR(Y15/W15,"-")</f>
        <v>62000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0.6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0.2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>
        <v>1</v>
      </c>
      <c r="CH15" s="131">
        <f>IF(Q15=0,"",IF(CG15=0,"",(CG15/Q15)))</f>
        <v>0.2</v>
      </c>
      <c r="CI15" s="132">
        <v>1</v>
      </c>
      <c r="CJ15" s="133">
        <f>IFERROR(CI15/CG15,"-")</f>
        <v>1</v>
      </c>
      <c r="CK15" s="134">
        <v>62000</v>
      </c>
      <c r="CL15" s="135">
        <f>IFERROR(CK15/CG15,"-")</f>
        <v>62000</v>
      </c>
      <c r="CM15" s="136"/>
      <c r="CN15" s="136"/>
      <c r="CO15" s="136">
        <v>1</v>
      </c>
      <c r="CP15" s="137">
        <v>1</v>
      </c>
      <c r="CQ15" s="138">
        <v>62000</v>
      </c>
      <c r="CR15" s="138">
        <v>62000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0.75384615384615</v>
      </c>
      <c r="B16" s="184" t="s">
        <v>93</v>
      </c>
      <c r="C16" s="184" t="s">
        <v>58</v>
      </c>
      <c r="D16" s="184"/>
      <c r="E16" s="184" t="s">
        <v>87</v>
      </c>
      <c r="F16" s="184" t="s">
        <v>94</v>
      </c>
      <c r="G16" s="184" t="s">
        <v>61</v>
      </c>
      <c r="H16" s="87" t="s">
        <v>95</v>
      </c>
      <c r="I16" s="87" t="s">
        <v>90</v>
      </c>
      <c r="J16" s="186" t="s">
        <v>96</v>
      </c>
      <c r="K16" s="176">
        <v>65000</v>
      </c>
      <c r="L16" s="79">
        <v>7</v>
      </c>
      <c r="M16" s="79">
        <v>0</v>
      </c>
      <c r="N16" s="79">
        <v>28</v>
      </c>
      <c r="O16" s="88">
        <v>3</v>
      </c>
      <c r="P16" s="89">
        <v>0</v>
      </c>
      <c r="Q16" s="90">
        <f>O16+P16</f>
        <v>3</v>
      </c>
      <c r="R16" s="80">
        <f>IFERROR(Q16/N16,"-")</f>
        <v>0.10714285714286</v>
      </c>
      <c r="S16" s="79">
        <v>0</v>
      </c>
      <c r="T16" s="79">
        <v>1</v>
      </c>
      <c r="U16" s="80">
        <f>IFERROR(T16/(Q16),"-")</f>
        <v>0.33333333333333</v>
      </c>
      <c r="V16" s="81">
        <f>IFERROR(K16/SUM(Q16:Q17),"-")</f>
        <v>5909.0909090909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-16000</v>
      </c>
      <c r="AC16" s="83">
        <f>SUM(Y16:Y17)/SUM(K16:K17)</f>
        <v>0.75384615384615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0.66666666666667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97</v>
      </c>
      <c r="C17" s="184" t="s">
        <v>58</v>
      </c>
      <c r="D17" s="184"/>
      <c r="E17" s="184" t="s">
        <v>87</v>
      </c>
      <c r="F17" s="184" t="s">
        <v>94</v>
      </c>
      <c r="G17" s="184" t="s">
        <v>66</v>
      </c>
      <c r="H17" s="87"/>
      <c r="I17" s="87"/>
      <c r="J17" s="87"/>
      <c r="K17" s="176"/>
      <c r="L17" s="79">
        <v>62</v>
      </c>
      <c r="M17" s="79">
        <v>29</v>
      </c>
      <c r="N17" s="79">
        <v>27</v>
      </c>
      <c r="O17" s="88">
        <v>7</v>
      </c>
      <c r="P17" s="89">
        <v>1</v>
      </c>
      <c r="Q17" s="90">
        <f>O17+P17</f>
        <v>8</v>
      </c>
      <c r="R17" s="80">
        <f>IFERROR(Q17/N17,"-")</f>
        <v>0.2962962962963</v>
      </c>
      <c r="S17" s="79">
        <v>2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0.25</v>
      </c>
      <c r="Y17" s="181">
        <v>49000</v>
      </c>
      <c r="Z17" s="182">
        <f>IFERROR(Y17/Q17,"-")</f>
        <v>6125</v>
      </c>
      <c r="AA17" s="182">
        <f>IFERROR(Y17/W17,"-")</f>
        <v>24500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0.125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0.375</v>
      </c>
      <c r="BZ17" s="125">
        <v>1</v>
      </c>
      <c r="CA17" s="126">
        <f>IFERROR(BZ17/BX17,"-")</f>
        <v>0.33333333333333</v>
      </c>
      <c r="CB17" s="127">
        <v>31000</v>
      </c>
      <c r="CC17" s="128">
        <f>IFERROR(CB17/BX17,"-")</f>
        <v>10333.333333333</v>
      </c>
      <c r="CD17" s="129"/>
      <c r="CE17" s="129"/>
      <c r="CF17" s="129">
        <v>1</v>
      </c>
      <c r="CG17" s="130">
        <v>1</v>
      </c>
      <c r="CH17" s="131">
        <f>IF(Q17=0,"",IF(CG17=0,"",(CG17/Q17)))</f>
        <v>0.125</v>
      </c>
      <c r="CI17" s="132">
        <v>1</v>
      </c>
      <c r="CJ17" s="133">
        <f>IFERROR(CI17/CG17,"-")</f>
        <v>1</v>
      </c>
      <c r="CK17" s="134">
        <v>18000</v>
      </c>
      <c r="CL17" s="135">
        <f>IFERROR(CK17/CG17,"-")</f>
        <v>18000</v>
      </c>
      <c r="CM17" s="136"/>
      <c r="CN17" s="136"/>
      <c r="CO17" s="136">
        <v>1</v>
      </c>
      <c r="CP17" s="137">
        <v>2</v>
      </c>
      <c r="CQ17" s="138">
        <v>49000</v>
      </c>
      <c r="CR17" s="138">
        <v>31000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98</v>
      </c>
      <c r="C18" s="184" t="s">
        <v>58</v>
      </c>
      <c r="D18" s="184"/>
      <c r="E18" s="184" t="s">
        <v>99</v>
      </c>
      <c r="F18" s="184" t="s">
        <v>100</v>
      </c>
      <c r="G18" s="184" t="s">
        <v>61</v>
      </c>
      <c r="H18" s="87" t="s">
        <v>62</v>
      </c>
      <c r="I18" s="87" t="s">
        <v>101</v>
      </c>
      <c r="J18" s="186" t="s">
        <v>102</v>
      </c>
      <c r="K18" s="176">
        <v>30000</v>
      </c>
      <c r="L18" s="79">
        <v>9</v>
      </c>
      <c r="M18" s="79">
        <v>0</v>
      </c>
      <c r="N18" s="79">
        <v>52</v>
      </c>
      <c r="O18" s="88">
        <v>4</v>
      </c>
      <c r="P18" s="89">
        <v>0</v>
      </c>
      <c r="Q18" s="90">
        <f>O18+P18</f>
        <v>4</v>
      </c>
      <c r="R18" s="80">
        <f>IFERROR(Q18/N18,"-")</f>
        <v>0.076923076923077</v>
      </c>
      <c r="S18" s="79">
        <v>0</v>
      </c>
      <c r="T18" s="79">
        <v>1</v>
      </c>
      <c r="U18" s="80">
        <f>IFERROR(T18/(Q18),"-")</f>
        <v>0.25</v>
      </c>
      <c r="V18" s="81">
        <f>IFERROR(K18/SUM(Q18:Q19),"-")</f>
        <v>5000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-30000</v>
      </c>
      <c r="AC18" s="83">
        <f>SUM(Y18:Y19)/SUM(K18:K19)</f>
        <v>0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103</v>
      </c>
      <c r="C19" s="184" t="s">
        <v>58</v>
      </c>
      <c r="D19" s="184"/>
      <c r="E19" s="184" t="s">
        <v>99</v>
      </c>
      <c r="F19" s="184" t="s">
        <v>100</v>
      </c>
      <c r="G19" s="184" t="s">
        <v>66</v>
      </c>
      <c r="H19" s="87"/>
      <c r="I19" s="87"/>
      <c r="J19" s="87"/>
      <c r="K19" s="176"/>
      <c r="L19" s="79">
        <v>15</v>
      </c>
      <c r="M19" s="79">
        <v>13</v>
      </c>
      <c r="N19" s="79">
        <v>14</v>
      </c>
      <c r="O19" s="88">
        <v>2</v>
      </c>
      <c r="P19" s="89">
        <v>0</v>
      </c>
      <c r="Q19" s="90">
        <f>O19+P19</f>
        <v>2</v>
      </c>
      <c r="R19" s="80">
        <f>IFERROR(Q19/N19,"-")</f>
        <v>0.14285714285714</v>
      </c>
      <c r="S19" s="79">
        <v>1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104</v>
      </c>
      <c r="C20" s="184" t="s">
        <v>58</v>
      </c>
      <c r="D20" s="184"/>
      <c r="E20" s="184" t="s">
        <v>99</v>
      </c>
      <c r="F20" s="184" t="s">
        <v>105</v>
      </c>
      <c r="G20" s="184" t="s">
        <v>61</v>
      </c>
      <c r="H20" s="87" t="s">
        <v>62</v>
      </c>
      <c r="I20" s="87" t="s">
        <v>101</v>
      </c>
      <c r="J20" s="185" t="s">
        <v>71</v>
      </c>
      <c r="K20" s="176">
        <v>30000</v>
      </c>
      <c r="L20" s="79">
        <v>3</v>
      </c>
      <c r="M20" s="79">
        <v>0</v>
      </c>
      <c r="N20" s="79">
        <v>41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 t="str">
        <f>IFERROR(K20/SUM(Q20:Q21),"-")</f>
        <v>-</v>
      </c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>
        <f>SUM(Y20:Y21)-SUM(K20:K21)</f>
        <v>-30000</v>
      </c>
      <c r="AC20" s="83">
        <f>SUM(Y20:Y21)/SUM(K20:K21)</f>
        <v>0</v>
      </c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106</v>
      </c>
      <c r="C21" s="184" t="s">
        <v>58</v>
      </c>
      <c r="D21" s="184"/>
      <c r="E21" s="184" t="s">
        <v>99</v>
      </c>
      <c r="F21" s="184" t="s">
        <v>105</v>
      </c>
      <c r="G21" s="184" t="s">
        <v>66</v>
      </c>
      <c r="H21" s="87"/>
      <c r="I21" s="87"/>
      <c r="J21" s="87"/>
      <c r="K21" s="176"/>
      <c r="L21" s="79">
        <v>10</v>
      </c>
      <c r="M21" s="79">
        <v>8</v>
      </c>
      <c r="N21" s="79">
        <v>3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0.16666666666667</v>
      </c>
      <c r="B22" s="184" t="s">
        <v>107</v>
      </c>
      <c r="C22" s="184" t="s">
        <v>58</v>
      </c>
      <c r="D22" s="184"/>
      <c r="E22" s="184" t="s">
        <v>99</v>
      </c>
      <c r="F22" s="184" t="s">
        <v>108</v>
      </c>
      <c r="G22" s="184" t="s">
        <v>61</v>
      </c>
      <c r="H22" s="87" t="s">
        <v>62</v>
      </c>
      <c r="I22" s="87" t="s">
        <v>101</v>
      </c>
      <c r="J22" s="186" t="s">
        <v>96</v>
      </c>
      <c r="K22" s="176">
        <v>30000</v>
      </c>
      <c r="L22" s="79">
        <v>5</v>
      </c>
      <c r="M22" s="79">
        <v>0</v>
      </c>
      <c r="N22" s="79">
        <v>44</v>
      </c>
      <c r="O22" s="88">
        <v>2</v>
      </c>
      <c r="P22" s="89">
        <v>0</v>
      </c>
      <c r="Q22" s="90">
        <f>O22+P22</f>
        <v>2</v>
      </c>
      <c r="R22" s="80">
        <f>IFERROR(Q22/N22,"-")</f>
        <v>0.045454545454545</v>
      </c>
      <c r="S22" s="79">
        <v>0</v>
      </c>
      <c r="T22" s="79">
        <v>1</v>
      </c>
      <c r="U22" s="80">
        <f>IFERROR(T22/(Q22),"-")</f>
        <v>0.5</v>
      </c>
      <c r="V22" s="81">
        <f>IFERROR(K22/SUM(Q22:Q23),"-")</f>
        <v>7500</v>
      </c>
      <c r="W22" s="82">
        <v>1</v>
      </c>
      <c r="X22" s="80">
        <f>IF(Q22=0,"-",W22/Q22)</f>
        <v>0.5</v>
      </c>
      <c r="Y22" s="181">
        <v>5000</v>
      </c>
      <c r="Z22" s="182">
        <f>IFERROR(Y22/Q22,"-")</f>
        <v>2500</v>
      </c>
      <c r="AA22" s="182">
        <f>IFERROR(Y22/W22,"-")</f>
        <v>5000</v>
      </c>
      <c r="AB22" s="176">
        <f>SUM(Y22:Y23)-SUM(K22:K23)</f>
        <v>-25000</v>
      </c>
      <c r="AC22" s="83">
        <f>SUM(Y22:Y23)/SUM(K22:K23)</f>
        <v>0.16666666666667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0.5</v>
      </c>
      <c r="AY22" s="103">
        <v>1</v>
      </c>
      <c r="AZ22" s="105">
        <f>IFERROR(AY22/AW22,"-")</f>
        <v>1</v>
      </c>
      <c r="BA22" s="106">
        <v>5000</v>
      </c>
      <c r="BB22" s="107">
        <f>IFERROR(BA22/AW22,"-")</f>
        <v>5000</v>
      </c>
      <c r="BC22" s="108">
        <v>1</v>
      </c>
      <c r="BD22" s="108"/>
      <c r="BE22" s="108"/>
      <c r="BF22" s="109">
        <v>1</v>
      </c>
      <c r="BG22" s="110">
        <f>IF(Q22=0,"",IF(BF22=0,"",(BF22/Q22)))</f>
        <v>0.5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5000</v>
      </c>
      <c r="CR22" s="138">
        <v>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99</v>
      </c>
      <c r="F23" s="184" t="s">
        <v>108</v>
      </c>
      <c r="G23" s="184" t="s">
        <v>66</v>
      </c>
      <c r="H23" s="87"/>
      <c r="I23" s="87"/>
      <c r="J23" s="87"/>
      <c r="K23" s="176"/>
      <c r="L23" s="79">
        <v>14</v>
      </c>
      <c r="M23" s="79">
        <v>11</v>
      </c>
      <c r="N23" s="79">
        <v>3</v>
      </c>
      <c r="O23" s="88">
        <v>2</v>
      </c>
      <c r="P23" s="89">
        <v>0</v>
      </c>
      <c r="Q23" s="90">
        <f>O23+P23</f>
        <v>2</v>
      </c>
      <c r="R23" s="80">
        <f>IFERROR(Q23/N23,"-")</f>
        <v>0.66666666666667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110</v>
      </c>
      <c r="C24" s="184" t="s">
        <v>58</v>
      </c>
      <c r="D24" s="184"/>
      <c r="E24" s="184" t="s">
        <v>99</v>
      </c>
      <c r="F24" s="184" t="s">
        <v>111</v>
      </c>
      <c r="G24" s="184" t="s">
        <v>61</v>
      </c>
      <c r="H24" s="87" t="s">
        <v>62</v>
      </c>
      <c r="I24" s="87" t="s">
        <v>101</v>
      </c>
      <c r="J24" s="185" t="s">
        <v>112</v>
      </c>
      <c r="K24" s="176">
        <v>30000</v>
      </c>
      <c r="L24" s="79">
        <v>8</v>
      </c>
      <c r="M24" s="79">
        <v>0</v>
      </c>
      <c r="N24" s="79">
        <v>40</v>
      </c>
      <c r="O24" s="88">
        <v>4</v>
      </c>
      <c r="P24" s="89">
        <v>0</v>
      </c>
      <c r="Q24" s="90">
        <f>O24+P24</f>
        <v>4</v>
      </c>
      <c r="R24" s="80">
        <f>IFERROR(Q24/N24,"-")</f>
        <v>0.1</v>
      </c>
      <c r="S24" s="79">
        <v>0</v>
      </c>
      <c r="T24" s="79">
        <v>2</v>
      </c>
      <c r="U24" s="80">
        <f>IFERROR(T24/(Q24),"-")</f>
        <v>0.5</v>
      </c>
      <c r="V24" s="81">
        <f>IFERROR(K24/SUM(Q24:Q25),"-")</f>
        <v>5000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-30000</v>
      </c>
      <c r="AC24" s="83">
        <f>SUM(Y24:Y25)/SUM(K24:K25)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1</v>
      </c>
      <c r="AO24" s="98">
        <f>IF(Q24=0,"",IF(AN24=0,"",(AN24/Q24)))</f>
        <v>0.25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0.25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99</v>
      </c>
      <c r="F25" s="184" t="s">
        <v>111</v>
      </c>
      <c r="G25" s="184" t="s">
        <v>66</v>
      </c>
      <c r="H25" s="87"/>
      <c r="I25" s="87"/>
      <c r="J25" s="87"/>
      <c r="K25" s="176"/>
      <c r="L25" s="79">
        <v>15</v>
      </c>
      <c r="M25" s="79">
        <v>10</v>
      </c>
      <c r="N25" s="79">
        <v>16</v>
      </c>
      <c r="O25" s="88">
        <v>2</v>
      </c>
      <c r="P25" s="89">
        <v>0</v>
      </c>
      <c r="Q25" s="90">
        <f>O25+P25</f>
        <v>2</v>
      </c>
      <c r="R25" s="80">
        <f>IFERROR(Q25/N25,"-")</f>
        <v>0.125</v>
      </c>
      <c r="S25" s="79">
        <v>0</v>
      </c>
      <c r="T25" s="79">
        <v>2</v>
      </c>
      <c r="U25" s="80">
        <f>IFERROR(T25/(Q25),"-")</f>
        <v>1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>
        <v>1</v>
      </c>
      <c r="CH25" s="131">
        <f>IF(Q25=0,"",IF(CG25=0,"",(CG25/Q25)))</f>
        <v>0.5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3.06</v>
      </c>
      <c r="B26" s="184" t="s">
        <v>114</v>
      </c>
      <c r="C26" s="184" t="s">
        <v>58</v>
      </c>
      <c r="D26" s="184"/>
      <c r="E26" s="184" t="s">
        <v>115</v>
      </c>
      <c r="F26" s="184" t="s">
        <v>111</v>
      </c>
      <c r="G26" s="184" t="s">
        <v>61</v>
      </c>
      <c r="H26" s="87" t="s">
        <v>82</v>
      </c>
      <c r="I26" s="87" t="s">
        <v>116</v>
      </c>
      <c r="J26" s="185" t="s">
        <v>117</v>
      </c>
      <c r="K26" s="176">
        <v>100000</v>
      </c>
      <c r="L26" s="79">
        <v>10</v>
      </c>
      <c r="M26" s="79">
        <v>0</v>
      </c>
      <c r="N26" s="79">
        <v>25</v>
      </c>
      <c r="O26" s="88">
        <v>2</v>
      </c>
      <c r="P26" s="89">
        <v>0</v>
      </c>
      <c r="Q26" s="90">
        <f>O26+P26</f>
        <v>2</v>
      </c>
      <c r="R26" s="80">
        <f>IFERROR(Q26/N26,"-")</f>
        <v>0.08</v>
      </c>
      <c r="S26" s="79">
        <v>1</v>
      </c>
      <c r="T26" s="79">
        <v>0</v>
      </c>
      <c r="U26" s="80">
        <f>IFERROR(T26/(Q26),"-")</f>
        <v>0</v>
      </c>
      <c r="V26" s="81">
        <f>IFERROR(K26/SUM(Q26:Q30),"-")</f>
        <v>6250</v>
      </c>
      <c r="W26" s="82">
        <v>1</v>
      </c>
      <c r="X26" s="80">
        <f>IF(Q26=0,"-",W26/Q26)</f>
        <v>0.5</v>
      </c>
      <c r="Y26" s="181">
        <v>6000</v>
      </c>
      <c r="Z26" s="182">
        <f>IFERROR(Y26/Q26,"-")</f>
        <v>3000</v>
      </c>
      <c r="AA26" s="182">
        <f>IFERROR(Y26/W26,"-")</f>
        <v>6000</v>
      </c>
      <c r="AB26" s="176">
        <f>SUM(Y26:Y30)-SUM(K26:K30)</f>
        <v>206000</v>
      </c>
      <c r="AC26" s="83">
        <f>SUM(Y26:Y30)/SUM(K26:K30)</f>
        <v>3.06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1</v>
      </c>
      <c r="BY26" s="124">
        <f>IF(Q26=0,"",IF(BX26=0,"",(BX26/Q26)))</f>
        <v>0.5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0.5</v>
      </c>
      <c r="CI26" s="132">
        <v>1</v>
      </c>
      <c r="CJ26" s="133">
        <f>IFERROR(CI26/CG26,"-")</f>
        <v>1</v>
      </c>
      <c r="CK26" s="134">
        <v>6000</v>
      </c>
      <c r="CL26" s="135">
        <f>IFERROR(CK26/CG26,"-")</f>
        <v>6000</v>
      </c>
      <c r="CM26" s="136"/>
      <c r="CN26" s="136">
        <v>1</v>
      </c>
      <c r="CO26" s="136"/>
      <c r="CP26" s="137">
        <v>1</v>
      </c>
      <c r="CQ26" s="138">
        <v>6000</v>
      </c>
      <c r="CR26" s="138">
        <v>6000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115</v>
      </c>
      <c r="F27" s="184" t="s">
        <v>108</v>
      </c>
      <c r="G27" s="184" t="s">
        <v>61</v>
      </c>
      <c r="H27" s="87" t="s">
        <v>82</v>
      </c>
      <c r="I27" s="87" t="s">
        <v>116</v>
      </c>
      <c r="J27" s="186" t="s">
        <v>77</v>
      </c>
      <c r="K27" s="176"/>
      <c r="L27" s="79">
        <v>12</v>
      </c>
      <c r="M27" s="79">
        <v>0</v>
      </c>
      <c r="N27" s="79">
        <v>66</v>
      </c>
      <c r="O27" s="88">
        <v>4</v>
      </c>
      <c r="P27" s="89">
        <v>0</v>
      </c>
      <c r="Q27" s="90">
        <f>O27+P27</f>
        <v>4</v>
      </c>
      <c r="R27" s="80">
        <f>IFERROR(Q27/N27,"-")</f>
        <v>0.060606060606061</v>
      </c>
      <c r="S27" s="79">
        <v>0</v>
      </c>
      <c r="T27" s="79">
        <v>3</v>
      </c>
      <c r="U27" s="80">
        <f>IFERROR(T27/(Q27),"-")</f>
        <v>0.75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0.25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3</v>
      </c>
      <c r="BG27" s="110">
        <f>IF(Q27=0,"",IF(BF27=0,"",(BF27/Q27)))</f>
        <v>0.75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119</v>
      </c>
      <c r="C28" s="184" t="s">
        <v>58</v>
      </c>
      <c r="D28" s="184"/>
      <c r="E28" s="184" t="s">
        <v>120</v>
      </c>
      <c r="F28" s="184" t="s">
        <v>105</v>
      </c>
      <c r="G28" s="184" t="s">
        <v>61</v>
      </c>
      <c r="H28" s="87" t="s">
        <v>82</v>
      </c>
      <c r="I28" s="87" t="s">
        <v>116</v>
      </c>
      <c r="J28" s="185" t="s">
        <v>121</v>
      </c>
      <c r="K28" s="176"/>
      <c r="L28" s="79">
        <v>4</v>
      </c>
      <c r="M28" s="79">
        <v>0</v>
      </c>
      <c r="N28" s="79">
        <v>23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/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/>
      <c r="AC28" s="83"/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123</v>
      </c>
      <c r="F29" s="184" t="s">
        <v>100</v>
      </c>
      <c r="G29" s="184" t="s">
        <v>61</v>
      </c>
      <c r="H29" s="87" t="s">
        <v>82</v>
      </c>
      <c r="I29" s="87" t="s">
        <v>116</v>
      </c>
      <c r="J29" s="186" t="s">
        <v>91</v>
      </c>
      <c r="K29" s="176"/>
      <c r="L29" s="79">
        <v>2</v>
      </c>
      <c r="M29" s="79">
        <v>0</v>
      </c>
      <c r="N29" s="79">
        <v>47</v>
      </c>
      <c r="O29" s="88">
        <v>1</v>
      </c>
      <c r="P29" s="89">
        <v>0</v>
      </c>
      <c r="Q29" s="90">
        <f>O29+P29</f>
        <v>1</v>
      </c>
      <c r="R29" s="80">
        <f>IFERROR(Q29/N29,"-")</f>
        <v>0.021276595744681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1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124</v>
      </c>
      <c r="C30" s="184" t="s">
        <v>58</v>
      </c>
      <c r="D30" s="184"/>
      <c r="E30" s="184" t="s">
        <v>125</v>
      </c>
      <c r="F30" s="184" t="s">
        <v>125</v>
      </c>
      <c r="G30" s="184" t="s">
        <v>66</v>
      </c>
      <c r="H30" s="87" t="s">
        <v>126</v>
      </c>
      <c r="I30" s="87"/>
      <c r="J30" s="87"/>
      <c r="K30" s="176"/>
      <c r="L30" s="79">
        <v>110</v>
      </c>
      <c r="M30" s="79">
        <v>44</v>
      </c>
      <c r="N30" s="79">
        <v>86</v>
      </c>
      <c r="O30" s="88">
        <v>9</v>
      </c>
      <c r="P30" s="89">
        <v>0</v>
      </c>
      <c r="Q30" s="90">
        <f>O30+P30</f>
        <v>9</v>
      </c>
      <c r="R30" s="80">
        <f>IFERROR(Q30/N30,"-")</f>
        <v>0.1046511627907</v>
      </c>
      <c r="S30" s="79">
        <v>2</v>
      </c>
      <c r="T30" s="79">
        <v>2</v>
      </c>
      <c r="U30" s="80">
        <f>IFERROR(T30/(Q30),"-")</f>
        <v>0.22222222222222</v>
      </c>
      <c r="V30" s="81"/>
      <c r="W30" s="82">
        <v>1</v>
      </c>
      <c r="X30" s="80">
        <f>IF(Q30=0,"-",W30/Q30)</f>
        <v>0.11111111111111</v>
      </c>
      <c r="Y30" s="181">
        <v>300000</v>
      </c>
      <c r="Z30" s="182">
        <f>IFERROR(Y30/Q30,"-")</f>
        <v>33333.333333333</v>
      </c>
      <c r="AA30" s="182">
        <f>IFERROR(Y30/W30,"-")</f>
        <v>300000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0.22222222222222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0.33333333333333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3</v>
      </c>
      <c r="BY30" s="124">
        <f>IF(Q30=0,"",IF(BX30=0,"",(BX30/Q30)))</f>
        <v>0.33333333333333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1</v>
      </c>
      <c r="CH30" s="131">
        <f>IF(Q30=0,"",IF(CG30=0,"",(CG30/Q30)))</f>
        <v>0.11111111111111</v>
      </c>
      <c r="CI30" s="132">
        <v>1</v>
      </c>
      <c r="CJ30" s="133">
        <f>IFERROR(CI30/CG30,"-")</f>
        <v>1</v>
      </c>
      <c r="CK30" s="134">
        <v>300000</v>
      </c>
      <c r="CL30" s="135">
        <f>IFERROR(CK30/CG30,"-")</f>
        <v>300000</v>
      </c>
      <c r="CM30" s="136"/>
      <c r="CN30" s="136"/>
      <c r="CO30" s="136">
        <v>1</v>
      </c>
      <c r="CP30" s="137">
        <v>1</v>
      </c>
      <c r="CQ30" s="138">
        <v>300000</v>
      </c>
      <c r="CR30" s="138">
        <v>300000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30"/>
      <c r="B31" s="84"/>
      <c r="C31" s="84"/>
      <c r="D31" s="85"/>
      <c r="E31" s="85"/>
      <c r="F31" s="85"/>
      <c r="G31" s="86"/>
      <c r="H31" s="87"/>
      <c r="I31" s="87"/>
      <c r="J31" s="87"/>
      <c r="K31" s="177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3"/>
      <c r="Z31" s="183"/>
      <c r="AA31" s="183"/>
      <c r="AB31" s="183"/>
      <c r="AC31" s="33"/>
      <c r="AD31" s="57"/>
      <c r="AE31" s="61"/>
      <c r="AF31" s="62"/>
      <c r="AG31" s="61"/>
      <c r="AH31" s="65"/>
      <c r="AI31" s="66"/>
      <c r="AJ31" s="67"/>
      <c r="AK31" s="68"/>
      <c r="AL31" s="68"/>
      <c r="AM31" s="68"/>
      <c r="AN31" s="61"/>
      <c r="AO31" s="62"/>
      <c r="AP31" s="61"/>
      <c r="AQ31" s="65"/>
      <c r="AR31" s="66"/>
      <c r="AS31" s="67"/>
      <c r="AT31" s="68"/>
      <c r="AU31" s="68"/>
      <c r="AV31" s="68"/>
      <c r="AW31" s="61"/>
      <c r="AX31" s="62"/>
      <c r="AY31" s="61"/>
      <c r="AZ31" s="65"/>
      <c r="BA31" s="66"/>
      <c r="BB31" s="67"/>
      <c r="BC31" s="68"/>
      <c r="BD31" s="68"/>
      <c r="BE31" s="68"/>
      <c r="BF31" s="61"/>
      <c r="BG31" s="62"/>
      <c r="BH31" s="61"/>
      <c r="BI31" s="65"/>
      <c r="BJ31" s="66"/>
      <c r="BK31" s="67"/>
      <c r="BL31" s="68"/>
      <c r="BM31" s="68"/>
      <c r="BN31" s="68"/>
      <c r="BO31" s="63"/>
      <c r="BP31" s="64"/>
      <c r="BQ31" s="61"/>
      <c r="BR31" s="65"/>
      <c r="BS31" s="66"/>
      <c r="BT31" s="67"/>
      <c r="BU31" s="68"/>
      <c r="BV31" s="68"/>
      <c r="BW31" s="68"/>
      <c r="BX31" s="63"/>
      <c r="BY31" s="64"/>
      <c r="BZ31" s="61"/>
      <c r="CA31" s="65"/>
      <c r="CB31" s="66"/>
      <c r="CC31" s="67"/>
      <c r="CD31" s="68"/>
      <c r="CE31" s="68"/>
      <c r="CF31" s="68"/>
      <c r="CG31" s="63"/>
      <c r="CH31" s="64"/>
      <c r="CI31" s="61"/>
      <c r="CJ31" s="65"/>
      <c r="CK31" s="66"/>
      <c r="CL31" s="67"/>
      <c r="CM31" s="68"/>
      <c r="CN31" s="68"/>
      <c r="CO31" s="68"/>
      <c r="CP31" s="69"/>
      <c r="CQ31" s="66"/>
      <c r="CR31" s="66"/>
      <c r="CS31" s="66"/>
      <c r="CT31" s="70"/>
    </row>
    <row r="32" spans="1:99">
      <c r="A32" s="30"/>
      <c r="B32" s="37"/>
      <c r="C32" s="37"/>
      <c r="D32" s="21"/>
      <c r="E32" s="21"/>
      <c r="F32" s="21"/>
      <c r="G32" s="22"/>
      <c r="H32" s="36"/>
      <c r="I32" s="36"/>
      <c r="J32" s="73"/>
      <c r="K32" s="178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9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19">
        <f>AC33</f>
        <v>0.8735632183908</v>
      </c>
      <c r="B33" s="39"/>
      <c r="C33" s="39"/>
      <c r="D33" s="39"/>
      <c r="E33" s="39"/>
      <c r="F33" s="39"/>
      <c r="G33" s="39"/>
      <c r="H33" s="40" t="s">
        <v>127</v>
      </c>
      <c r="I33" s="40"/>
      <c r="J33" s="40"/>
      <c r="K33" s="179">
        <f>SUM(K6:K32)</f>
        <v>870000</v>
      </c>
      <c r="L33" s="41">
        <f>SUM(L6:L32)</f>
        <v>481</v>
      </c>
      <c r="M33" s="41">
        <f>SUM(M6:M32)</f>
        <v>207</v>
      </c>
      <c r="N33" s="41">
        <f>SUM(N6:N32)</f>
        <v>862</v>
      </c>
      <c r="O33" s="41">
        <f>SUM(O6:O32)</f>
        <v>85</v>
      </c>
      <c r="P33" s="41">
        <f>SUM(P6:P32)</f>
        <v>1</v>
      </c>
      <c r="Q33" s="41">
        <f>SUM(Q6:Q32)</f>
        <v>86</v>
      </c>
      <c r="R33" s="42">
        <f>IFERROR(Q33/N33,"-")</f>
        <v>0.099767981438515</v>
      </c>
      <c r="S33" s="76">
        <f>SUM(S6:S32)</f>
        <v>14</v>
      </c>
      <c r="T33" s="76">
        <f>SUM(T6:T32)</f>
        <v>19</v>
      </c>
      <c r="U33" s="42">
        <f>IFERROR(S33/Q33,"-")</f>
        <v>0.16279069767442</v>
      </c>
      <c r="V33" s="43">
        <f>IFERROR(K33/Q33,"-")</f>
        <v>10116.279069767</v>
      </c>
      <c r="W33" s="44">
        <f>SUM(W6:W32)</f>
        <v>16</v>
      </c>
      <c r="X33" s="42">
        <f>IFERROR(W33/Q33,"-")</f>
        <v>0.18604651162791</v>
      </c>
      <c r="Y33" s="179">
        <f>SUM(Y6:Y32)</f>
        <v>760000</v>
      </c>
      <c r="Z33" s="179">
        <f>IFERROR(Y33/Q33,"-")</f>
        <v>8837.2093023256</v>
      </c>
      <c r="AA33" s="179">
        <f>IFERROR(Y33/W33,"-")</f>
        <v>47500</v>
      </c>
      <c r="AB33" s="179">
        <f>Y33-K33</f>
        <v>-110000</v>
      </c>
      <c r="AC33" s="45">
        <f>Y33/K33</f>
        <v>0.8735632183908</v>
      </c>
      <c r="AD33" s="58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30"/>
    <mergeCell ref="K26:K30"/>
    <mergeCell ref="V26:V30"/>
    <mergeCell ref="AB26:AB30"/>
    <mergeCell ref="AC26:AC3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