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<sst xmlns="http://schemas.openxmlformats.org/spreadsheetml/2006/main" uniqueCount="122">
  <si>
    <t>02月</t>
  </si>
  <si>
    <t>パートナー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</si>
  <si>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</si>
  <si>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</si>
  <si>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</si>
  <si>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</si>
  <si>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</si>
  <si>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</si>
  <si>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</si>
  <si>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</si>
  <si>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</si>
  <si>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</si>
  <si>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</si>
  <si>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</si>
  <si>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</si>
  <si>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</si>
  <si>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</si>
  <si>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</si>
  <si>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</si>
  <si>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</si>
  <si>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</si>
  <si>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</si>
  <si>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</si>
  <si>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</si>
  <si>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</si>
  <si>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</si>
  <si>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</si>
  <si>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</si>
  <si>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</si>
  <si>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</si>
  <si>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</si>
  <si>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</si>
  <si>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</si>
  <si>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</si>
  <si>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</si>
  <si>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</si>
  <si>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</si>
  <si>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</si>
  <si>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</si>
  <si>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</si>
  <si>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</si>
  <si>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</si>
  <si>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</si>
  <si>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</si>
  <si>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</si>
  <si>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</si>
  <si>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</si>
  <si>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</si>
  <si>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</si>
  <si>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</si>
  <si>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</si>
  <si>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</si>
  <si>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</si>
  <si>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</si>
  <si>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</si>
  <si>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</si>
  <si>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</si>
  <si>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pp1638</t>
  </si>
  <si>
    <t>インターカラー</t>
  </si>
  <si>
    <t>雑誌版 SPA</t>
  </si>
  <si>
    <t>久々にすごく興奮した</t>
  </si>
  <si>
    <t>lp01</t>
  </si>
  <si>
    <t>スポニチ関東</t>
  </si>
  <si>
    <t>全5段</t>
  </si>
  <si>
    <t>2月21日(金)</t>
  </si>
  <si>
    <t>pp1639</t>
  </si>
  <si>
    <t>空電</t>
  </si>
  <si>
    <t>pp1640</t>
  </si>
  <si>
    <t>C版</t>
  </si>
  <si>
    <t>やってみてダメなら、すぐ退会OK指名</t>
  </si>
  <si>
    <t>スポニチ関西</t>
  </si>
  <si>
    <t>2月02日(日)</t>
  </si>
  <si>
    <t>pp1641</t>
  </si>
  <si>
    <t>pp1642</t>
  </si>
  <si>
    <t>この歳で、最高の初体験！</t>
  </si>
  <si>
    <t>ニッカン関西</t>
  </si>
  <si>
    <t>2月15日(土)</t>
  </si>
  <si>
    <t>pp1643</t>
  </si>
  <si>
    <t>pp1644</t>
  </si>
  <si>
    <t>60代、70代男性にも</t>
  </si>
  <si>
    <t>デイリースポーツ関西</t>
  </si>
  <si>
    <t>4C終面全5段</t>
  </si>
  <si>
    <t>2月01日(土)</t>
  </si>
  <si>
    <t>pp1645</t>
  </si>
  <si>
    <t>pp1646</t>
  </si>
  <si>
    <t>右女３</t>
  </si>
  <si>
    <t>サンスポ関東</t>
  </si>
  <si>
    <t>半5段</t>
  </si>
  <si>
    <t>2月23日(日)</t>
  </si>
  <si>
    <t>pp1647</t>
  </si>
  <si>
    <t>pp1648</t>
  </si>
  <si>
    <t>サンスポ関西</t>
  </si>
  <si>
    <t>2月08日(土)</t>
  </si>
  <si>
    <t>pp1649</t>
  </si>
  <si>
    <t>pp1650</t>
  </si>
  <si>
    <t>新版</t>
  </si>
  <si>
    <t>107「70歳までの出会いリクルート」</t>
  </si>
  <si>
    <t>4C雑報</t>
  </si>
  <si>
    <t>pp1651</t>
  </si>
  <si>
    <t>pp1652</t>
  </si>
  <si>
    <t>旧デイリー風</t>
  </si>
  <si>
    <t>108「ぶっ飛び出会い！！こんな優良サイト今までなかった」</t>
  </si>
  <si>
    <t>2月09日(日)</t>
  </si>
  <si>
    <t>pp1653</t>
  </si>
  <si>
    <t>pp1654</t>
  </si>
  <si>
    <t>109「人と人を出会わせる、ライフデザインワーク」</t>
  </si>
  <si>
    <t>pp1655</t>
  </si>
  <si>
    <t>pp1656</t>
  </si>
  <si>
    <t>110「出会いバブル到来」</t>
  </si>
  <si>
    <t>2月16日(日)</t>
  </si>
  <si>
    <t>pp1657</t>
  </si>
  <si>
    <t>pp1658</t>
  </si>
  <si>
    <t>記事</t>
  </si>
  <si>
    <t>4C記事枠</t>
  </si>
  <si>
    <t>pp1659</t>
  </si>
  <si>
    <t>pp1660</t>
  </si>
  <si>
    <t>pp1661</t>
  </si>
  <si>
    <t>2月22日(土)</t>
  </si>
  <si>
    <t>pp1662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</si>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</sst>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6</v>
      </c>
      <c r="M6" s="79">
        <v>0</v>
      </c>
      <c r="N6" s="79">
        <v>47</v>
      </c>
      <c r="O6" s="88">
        <v>5</v>
      </c>
      <c r="P6" s="89">
        <v>0</v>
      </c>
      <c r="Q6" s="90">
        <f>O6+P6</f>
        <v>5</v>
      </c>
      <c r="R6" s="80">
        <f>IFERROR(Q6/N6,"-")</f>
        <v>0.1063829787234</v>
      </c>
      <c r="S6" s="79">
        <v>0</v>
      </c>
      <c r="T6" s="79">
        <v>4</v>
      </c>
      <c r="U6" s="80">
        <f>IFERROR(T6/(Q6),"-")</f>
        <v>0.8</v>
      </c>
      <c r="V6" s="81">
        <f>IFERROR(K6/SUM(Q6:Q7),"-")</f>
        <v>12000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-120000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0.6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27</v>
      </c>
      <c r="M7" s="79">
        <v>14</v>
      </c>
      <c r="N7" s="79">
        <v>5</v>
      </c>
      <c r="O7" s="88">
        <v>5</v>
      </c>
      <c r="P7" s="89">
        <v>0</v>
      </c>
      <c r="Q7" s="90">
        <f>O7+P7</f>
        <v>5</v>
      </c>
      <c r="R7" s="80">
        <f>IFERROR(Q7/N7,"-")</f>
        <v>1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0.2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0.4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0.4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0.033333333333333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63</v>
      </c>
      <c r="J8" s="185" t="s">
        <v>71</v>
      </c>
      <c r="K8" s="176">
        <v>150000</v>
      </c>
      <c r="L8" s="79">
        <v>13</v>
      </c>
      <c r="M8" s="79">
        <v>0</v>
      </c>
      <c r="N8" s="79">
        <v>54</v>
      </c>
      <c r="O8" s="88">
        <v>6</v>
      </c>
      <c r="P8" s="89">
        <v>0</v>
      </c>
      <c r="Q8" s="90">
        <f>O8+P8</f>
        <v>6</v>
      </c>
      <c r="R8" s="80">
        <f>IFERROR(Q8/N8,"-")</f>
        <v>0.11111111111111</v>
      </c>
      <c r="S8" s="79">
        <v>1</v>
      </c>
      <c r="T8" s="79">
        <v>2</v>
      </c>
      <c r="U8" s="80">
        <f>IFERROR(T8/(Q8),"-")</f>
        <v>0.33333333333333</v>
      </c>
      <c r="V8" s="81">
        <f>IFERROR(K8/SUM(Q8:Q9),"-")</f>
        <v>10714.285714286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-145000</v>
      </c>
      <c r="AC8" s="83">
        <f>SUM(Y8:Y9)/SUM(K8:K9)</f>
        <v>0.033333333333333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0.16666666666667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0.16666666666667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0.16666666666667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40</v>
      </c>
      <c r="M9" s="79">
        <v>32</v>
      </c>
      <c r="N9" s="79">
        <v>13</v>
      </c>
      <c r="O9" s="88">
        <v>8</v>
      </c>
      <c r="P9" s="89">
        <v>0</v>
      </c>
      <c r="Q9" s="90">
        <f>O9+P9</f>
        <v>8</v>
      </c>
      <c r="R9" s="80">
        <f>IFERROR(Q9/N9,"-")</f>
        <v>0.61538461538462</v>
      </c>
      <c r="S9" s="79">
        <v>0</v>
      </c>
      <c r="T9" s="79">
        <v>1</v>
      </c>
      <c r="U9" s="80">
        <f>IFERROR(T9/(Q9),"-")</f>
        <v>0.125</v>
      </c>
      <c r="V9" s="81"/>
      <c r="W9" s="82">
        <v>1</v>
      </c>
      <c r="X9" s="80">
        <f>IF(Q9=0,"-",W9/Q9)</f>
        <v>0.125</v>
      </c>
      <c r="Y9" s="181">
        <v>5000</v>
      </c>
      <c r="Z9" s="182">
        <f>IFERROR(Y9/Q9,"-")</f>
        <v>625</v>
      </c>
      <c r="AA9" s="182">
        <f>IFERROR(Y9/W9,"-")</f>
        <v>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0.125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4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0.25</v>
      </c>
      <c r="BZ9" s="125">
        <v>1</v>
      </c>
      <c r="CA9" s="126">
        <f>IFERROR(BZ9/BX9,"-")</f>
        <v>0.5</v>
      </c>
      <c r="CB9" s="127">
        <v>5000</v>
      </c>
      <c r="CC9" s="128">
        <f>IFERROR(CB9/BX9,"-")</f>
        <v>2500</v>
      </c>
      <c r="CD9" s="129">
        <v>1</v>
      </c>
      <c r="CE9" s="129"/>
      <c r="CF9" s="129"/>
      <c r="CG9" s="130">
        <v>1</v>
      </c>
      <c r="CH9" s="131">
        <f>IF(Q9=0,"",IF(CG9=0,"",(CG9/Q9)))</f>
        <v>0.125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5000</v>
      </c>
      <c r="CR9" s="138">
        <v>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0.023076923076923</v>
      </c>
      <c r="B10" s="184" t="s">
        <v>73</v>
      </c>
      <c r="C10" s="184" t="s">
        <v>58</v>
      </c>
      <c r="D10" s="184"/>
      <c r="E10" s="184" t="s">
        <v>59</v>
      </c>
      <c r="F10" s="184" t="s">
        <v>74</v>
      </c>
      <c r="G10" s="184" t="s">
        <v>61</v>
      </c>
      <c r="H10" s="87" t="s">
        <v>75</v>
      </c>
      <c r="I10" s="87" t="s">
        <v>63</v>
      </c>
      <c r="J10" s="186" t="s">
        <v>76</v>
      </c>
      <c r="K10" s="176">
        <v>130000</v>
      </c>
      <c r="L10" s="79">
        <v>9</v>
      </c>
      <c r="M10" s="79">
        <v>0</v>
      </c>
      <c r="N10" s="79">
        <v>72</v>
      </c>
      <c r="O10" s="88">
        <v>6</v>
      </c>
      <c r="P10" s="89">
        <v>0</v>
      </c>
      <c r="Q10" s="90">
        <f>O10+P10</f>
        <v>6</v>
      </c>
      <c r="R10" s="80">
        <f>IFERROR(Q10/N10,"-")</f>
        <v>0.083333333333333</v>
      </c>
      <c r="S10" s="79">
        <v>0</v>
      </c>
      <c r="T10" s="79">
        <v>1</v>
      </c>
      <c r="U10" s="80">
        <f>IFERROR(T10/(Q10),"-")</f>
        <v>0.16666666666667</v>
      </c>
      <c r="V10" s="81">
        <f>IFERROR(K10/SUM(Q10:Q11),"-")</f>
        <v>14444.444444444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-127000</v>
      </c>
      <c r="AC10" s="83">
        <f>SUM(Y10:Y11)/SUM(K10:K11)</f>
        <v>0.023076923076923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0.16666666666667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0.33333333333333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59</v>
      </c>
      <c r="F11" s="184" t="s">
        <v>74</v>
      </c>
      <c r="G11" s="184" t="s">
        <v>66</v>
      </c>
      <c r="H11" s="87"/>
      <c r="I11" s="87"/>
      <c r="J11" s="87"/>
      <c r="K11" s="176"/>
      <c r="L11" s="79">
        <v>19</v>
      </c>
      <c r="M11" s="79">
        <v>13</v>
      </c>
      <c r="N11" s="79">
        <v>9</v>
      </c>
      <c r="O11" s="88">
        <v>3</v>
      </c>
      <c r="P11" s="89">
        <v>0</v>
      </c>
      <c r="Q11" s="90">
        <f>O11+P11</f>
        <v>3</v>
      </c>
      <c r="R11" s="80">
        <f>IFERROR(Q11/N11,"-")</f>
        <v>0.33333333333333</v>
      </c>
      <c r="S11" s="79">
        <v>0</v>
      </c>
      <c r="T11" s="79">
        <v>1</v>
      </c>
      <c r="U11" s="80">
        <f>IFERROR(T11/(Q11),"-")</f>
        <v>0.33333333333333</v>
      </c>
      <c r="V11" s="81"/>
      <c r="W11" s="82">
        <v>1</v>
      </c>
      <c r="X11" s="80">
        <f>IF(Q11=0,"-",W11/Q11)</f>
        <v>0.33333333333333</v>
      </c>
      <c r="Y11" s="181">
        <v>3000</v>
      </c>
      <c r="Z11" s="182">
        <f>IFERROR(Y11/Q11,"-")</f>
        <v>1000</v>
      </c>
      <c r="AA11" s="182">
        <f>IFERROR(Y11/W11,"-")</f>
        <v>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0.33333333333333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0.33333333333333</v>
      </c>
      <c r="CI11" s="132">
        <v>1</v>
      </c>
      <c r="CJ11" s="133">
        <f>IFERROR(CI11/CG11,"-")</f>
        <v>1</v>
      </c>
      <c r="CK11" s="134">
        <v>3000</v>
      </c>
      <c r="CL11" s="135">
        <f>IFERROR(CK11/CG11,"-")</f>
        <v>3000</v>
      </c>
      <c r="CM11" s="136">
        <v>1</v>
      </c>
      <c r="CN11" s="136"/>
      <c r="CO11" s="136"/>
      <c r="CP11" s="137">
        <v>1</v>
      </c>
      <c r="CQ11" s="138">
        <v>3000</v>
      </c>
      <c r="CR11" s="138">
        <v>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0.41666666666667</v>
      </c>
      <c r="B12" s="184" t="s">
        <v>78</v>
      </c>
      <c r="C12" s="184" t="s">
        <v>58</v>
      </c>
      <c r="D12" s="184"/>
      <c r="E12" s="184" t="s">
        <v>68</v>
      </c>
      <c r="F12" s="184" t="s">
        <v>79</v>
      </c>
      <c r="G12" s="184" t="s">
        <v>61</v>
      </c>
      <c r="H12" s="87" t="s">
        <v>80</v>
      </c>
      <c r="I12" s="87" t="s">
        <v>81</v>
      </c>
      <c r="J12" s="186" t="s">
        <v>82</v>
      </c>
      <c r="K12" s="176">
        <v>120000</v>
      </c>
      <c r="L12" s="79">
        <v>26</v>
      </c>
      <c r="M12" s="79">
        <v>0</v>
      </c>
      <c r="N12" s="79">
        <v>98</v>
      </c>
      <c r="O12" s="88">
        <v>9</v>
      </c>
      <c r="P12" s="89">
        <v>0</v>
      </c>
      <c r="Q12" s="90">
        <f>O12+P12</f>
        <v>9</v>
      </c>
      <c r="R12" s="80">
        <f>IFERROR(Q12/N12,"-")</f>
        <v>0.091836734693878</v>
      </c>
      <c r="S12" s="79">
        <v>0</v>
      </c>
      <c r="T12" s="79">
        <v>2</v>
      </c>
      <c r="U12" s="80">
        <f>IFERROR(T12/(Q12),"-")</f>
        <v>0.22222222222222</v>
      </c>
      <c r="V12" s="81">
        <f>IFERROR(K12/SUM(Q12:Q13),"-")</f>
        <v>5454.5454545455</v>
      </c>
      <c r="W12" s="82">
        <v>2</v>
      </c>
      <c r="X12" s="80">
        <f>IF(Q12=0,"-",W12/Q12)</f>
        <v>0.22222222222222</v>
      </c>
      <c r="Y12" s="181">
        <v>16000</v>
      </c>
      <c r="Z12" s="182">
        <f>IFERROR(Y12/Q12,"-")</f>
        <v>1777.7777777778</v>
      </c>
      <c r="AA12" s="182">
        <f>IFERROR(Y12/W12,"-")</f>
        <v>8000</v>
      </c>
      <c r="AB12" s="176">
        <f>SUM(Y12:Y13)-SUM(K12:K13)</f>
        <v>-70000</v>
      </c>
      <c r="AC12" s="83">
        <f>SUM(Y12:Y13)/SUM(K12:K13)</f>
        <v>0.41666666666667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0.11111111111111</v>
      </c>
      <c r="AP12" s="97">
        <v>1</v>
      </c>
      <c r="AQ12" s="99">
        <f>IFERROR(AP12/AN12,"-")</f>
        <v>1</v>
      </c>
      <c r="AR12" s="100">
        <v>6000</v>
      </c>
      <c r="AS12" s="101">
        <f>IFERROR(AR12/AN12,"-")</f>
        <v>6000</v>
      </c>
      <c r="AT12" s="102"/>
      <c r="AU12" s="102">
        <v>1</v>
      </c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0.11111111111111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3</v>
      </c>
      <c r="BY12" s="124">
        <f>IF(Q12=0,"",IF(BX12=0,"",(BX12/Q12)))</f>
        <v>0.33333333333333</v>
      </c>
      <c r="BZ12" s="125">
        <v>1</v>
      </c>
      <c r="CA12" s="126">
        <f>IFERROR(BZ12/BX12,"-")</f>
        <v>0.33333333333333</v>
      </c>
      <c r="CB12" s="127">
        <v>10000</v>
      </c>
      <c r="CC12" s="128">
        <f>IFERROR(CB12/BX12,"-")</f>
        <v>3333.3333333333</v>
      </c>
      <c r="CD12" s="129"/>
      <c r="CE12" s="129">
        <v>1</v>
      </c>
      <c r="CF12" s="129"/>
      <c r="CG12" s="130">
        <v>1</v>
      </c>
      <c r="CH12" s="131">
        <f>IF(Q12=0,"",IF(CG12=0,"",(CG12/Q12)))</f>
        <v>0.11111111111111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2</v>
      </c>
      <c r="CQ12" s="138">
        <v>16000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68</v>
      </c>
      <c r="F13" s="184" t="s">
        <v>79</v>
      </c>
      <c r="G13" s="184" t="s">
        <v>66</v>
      </c>
      <c r="H13" s="87"/>
      <c r="I13" s="87"/>
      <c r="J13" s="87"/>
      <c r="K13" s="176"/>
      <c r="L13" s="79">
        <v>84</v>
      </c>
      <c r="M13" s="79">
        <v>40</v>
      </c>
      <c r="N13" s="79">
        <v>11</v>
      </c>
      <c r="O13" s="88">
        <v>13</v>
      </c>
      <c r="P13" s="89">
        <v>0</v>
      </c>
      <c r="Q13" s="90">
        <f>O13+P13</f>
        <v>13</v>
      </c>
      <c r="R13" s="80">
        <f>IFERROR(Q13/N13,"-")</f>
        <v>1.1818181818182</v>
      </c>
      <c r="S13" s="79">
        <v>0</v>
      </c>
      <c r="T13" s="79">
        <v>4</v>
      </c>
      <c r="U13" s="80">
        <f>IFERROR(T13/(Q13),"-")</f>
        <v>0.30769230769231</v>
      </c>
      <c r="V13" s="81"/>
      <c r="W13" s="82">
        <v>2</v>
      </c>
      <c r="X13" s="80">
        <f>IF(Q13=0,"-",W13/Q13)</f>
        <v>0.15384615384615</v>
      </c>
      <c r="Y13" s="181">
        <v>34000</v>
      </c>
      <c r="Z13" s="182">
        <f>IFERROR(Y13/Q13,"-")</f>
        <v>2615.3846153846</v>
      </c>
      <c r="AA13" s="182">
        <f>IFERROR(Y13/W13,"-")</f>
        <v>17000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0.076923076923077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</v>
      </c>
      <c r="AX13" s="104">
        <f>IF(Q13=0,"",IF(AW13=0,"",(AW13/Q13)))</f>
        <v>0.076923076923077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5</v>
      </c>
      <c r="BP13" s="117">
        <f>IF(Q13=0,"",IF(BO13=0,"",(BO13/Q13)))</f>
        <v>0.38461538461538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4</v>
      </c>
      <c r="BY13" s="124">
        <f>IF(Q13=0,"",IF(BX13=0,"",(BX13/Q13)))</f>
        <v>0.30769230769231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0.15384615384615</v>
      </c>
      <c r="CI13" s="132">
        <v>2</v>
      </c>
      <c r="CJ13" s="133">
        <f>IFERROR(CI13/CG13,"-")</f>
        <v>1</v>
      </c>
      <c r="CK13" s="134">
        <v>34000</v>
      </c>
      <c r="CL13" s="135">
        <f>IFERROR(CK13/CG13,"-")</f>
        <v>17000</v>
      </c>
      <c r="CM13" s="136"/>
      <c r="CN13" s="136"/>
      <c r="CO13" s="136">
        <v>2</v>
      </c>
      <c r="CP13" s="137">
        <v>2</v>
      </c>
      <c r="CQ13" s="138">
        <v>34000</v>
      </c>
      <c r="CR13" s="138">
        <v>23000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0.6</v>
      </c>
      <c r="B14" s="184" t="s">
        <v>84</v>
      </c>
      <c r="C14" s="184" t="s">
        <v>58</v>
      </c>
      <c r="D14" s="184"/>
      <c r="E14" s="184" t="s">
        <v>85</v>
      </c>
      <c r="F14" s="184" t="s">
        <v>69</v>
      </c>
      <c r="G14" s="184" t="s">
        <v>61</v>
      </c>
      <c r="H14" s="87" t="s">
        <v>86</v>
      </c>
      <c r="I14" s="87" t="s">
        <v>87</v>
      </c>
      <c r="J14" s="185" t="s">
        <v>88</v>
      </c>
      <c r="K14" s="176">
        <v>65000</v>
      </c>
      <c r="L14" s="79">
        <v>7</v>
      </c>
      <c r="M14" s="79">
        <v>0</v>
      </c>
      <c r="N14" s="79">
        <v>32</v>
      </c>
      <c r="O14" s="88">
        <v>4</v>
      </c>
      <c r="P14" s="89">
        <v>0</v>
      </c>
      <c r="Q14" s="90">
        <f>O14+P14</f>
        <v>4</v>
      </c>
      <c r="R14" s="80">
        <f>IFERROR(Q14/N14,"-")</f>
        <v>0.125</v>
      </c>
      <c r="S14" s="79">
        <v>0</v>
      </c>
      <c r="T14" s="79">
        <v>1</v>
      </c>
      <c r="U14" s="80">
        <f>IFERROR(T14/(Q14),"-")</f>
        <v>0.25</v>
      </c>
      <c r="V14" s="81">
        <f>IFERROR(K14/SUM(Q14:Q15),"-")</f>
        <v>8125</v>
      </c>
      <c r="W14" s="82">
        <v>2</v>
      </c>
      <c r="X14" s="80">
        <f>IF(Q14=0,"-",W14/Q14)</f>
        <v>0.5</v>
      </c>
      <c r="Y14" s="181">
        <v>13000</v>
      </c>
      <c r="Z14" s="182">
        <f>IFERROR(Y14/Q14,"-")</f>
        <v>3250</v>
      </c>
      <c r="AA14" s="182">
        <f>IFERROR(Y14/W14,"-")</f>
        <v>6500</v>
      </c>
      <c r="AB14" s="176">
        <f>SUM(Y14:Y15)-SUM(K14:K15)</f>
        <v>-26000</v>
      </c>
      <c r="AC14" s="83">
        <f>SUM(Y14:Y15)/SUM(K14:K15)</f>
        <v>0.6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0.25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3</v>
      </c>
      <c r="BP14" s="117">
        <f>IF(Q14=0,"",IF(BO14=0,"",(BO14/Q14)))</f>
        <v>0.75</v>
      </c>
      <c r="BQ14" s="118">
        <v>2</v>
      </c>
      <c r="BR14" s="119">
        <f>IFERROR(BQ14/BO14,"-")</f>
        <v>0.66666666666667</v>
      </c>
      <c r="BS14" s="120">
        <v>13000</v>
      </c>
      <c r="BT14" s="121">
        <f>IFERROR(BS14/BO14,"-")</f>
        <v>4333.3333333333</v>
      </c>
      <c r="BU14" s="122">
        <v>1</v>
      </c>
      <c r="BV14" s="122">
        <v>1</v>
      </c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13000</v>
      </c>
      <c r="CR14" s="138">
        <v>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85</v>
      </c>
      <c r="F15" s="184" t="s">
        <v>69</v>
      </c>
      <c r="G15" s="184" t="s">
        <v>66</v>
      </c>
      <c r="H15" s="87"/>
      <c r="I15" s="87"/>
      <c r="J15" s="87"/>
      <c r="K15" s="176"/>
      <c r="L15" s="79">
        <v>20</v>
      </c>
      <c r="M15" s="79">
        <v>17</v>
      </c>
      <c r="N15" s="79">
        <v>8</v>
      </c>
      <c r="O15" s="88">
        <v>4</v>
      </c>
      <c r="P15" s="89">
        <v>0</v>
      </c>
      <c r="Q15" s="90">
        <f>O15+P15</f>
        <v>4</v>
      </c>
      <c r="R15" s="80">
        <f>IFERROR(Q15/N15,"-")</f>
        <v>0.5</v>
      </c>
      <c r="S15" s="79">
        <v>0</v>
      </c>
      <c r="T15" s="79">
        <v>1</v>
      </c>
      <c r="U15" s="80">
        <f>IFERROR(T15/(Q15),"-")</f>
        <v>0.25</v>
      </c>
      <c r="V15" s="81"/>
      <c r="W15" s="82">
        <v>1</v>
      </c>
      <c r="X15" s="80">
        <f>IF(Q15=0,"-",W15/Q15)</f>
        <v>0.25</v>
      </c>
      <c r="Y15" s="181">
        <v>26000</v>
      </c>
      <c r="Z15" s="182">
        <f>IFERROR(Y15/Q15,"-")</f>
        <v>6500</v>
      </c>
      <c r="AA15" s="182">
        <f>IFERROR(Y15/W15,"-")</f>
        <v>26000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0.5</v>
      </c>
      <c r="BH15" s="109">
        <v>1</v>
      </c>
      <c r="BI15" s="111">
        <f>IFERROR(BH15/BF15,"-")</f>
        <v>0.5</v>
      </c>
      <c r="BJ15" s="112">
        <v>26000</v>
      </c>
      <c r="BK15" s="113">
        <f>IFERROR(BJ15/BF15,"-")</f>
        <v>13000</v>
      </c>
      <c r="BL15" s="114"/>
      <c r="BM15" s="114"/>
      <c r="BN15" s="114">
        <v>1</v>
      </c>
      <c r="BO15" s="116">
        <v>1</v>
      </c>
      <c r="BP15" s="117">
        <f>IF(Q15=0,"",IF(BO15=0,"",(BO15/Q15)))</f>
        <v>0.25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0.25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26000</v>
      </c>
      <c r="CR15" s="138">
        <v>26000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</v>
      </c>
      <c r="B16" s="184" t="s">
        <v>90</v>
      </c>
      <c r="C16" s="184" t="s">
        <v>58</v>
      </c>
      <c r="D16" s="184"/>
      <c r="E16" s="184" t="s">
        <v>85</v>
      </c>
      <c r="F16" s="184" t="s">
        <v>74</v>
      </c>
      <c r="G16" s="184" t="s">
        <v>61</v>
      </c>
      <c r="H16" s="87" t="s">
        <v>91</v>
      </c>
      <c r="I16" s="87" t="s">
        <v>87</v>
      </c>
      <c r="J16" s="186" t="s">
        <v>92</v>
      </c>
      <c r="K16" s="176">
        <v>65000</v>
      </c>
      <c r="L16" s="79">
        <v>20</v>
      </c>
      <c r="M16" s="79">
        <v>0</v>
      </c>
      <c r="N16" s="79">
        <v>45</v>
      </c>
      <c r="O16" s="88">
        <v>8</v>
      </c>
      <c r="P16" s="89">
        <v>0</v>
      </c>
      <c r="Q16" s="90">
        <f>O16+P16</f>
        <v>8</v>
      </c>
      <c r="R16" s="80">
        <f>IFERROR(Q16/N16,"-")</f>
        <v>0.17777777777778</v>
      </c>
      <c r="S16" s="79">
        <v>0</v>
      </c>
      <c r="T16" s="79">
        <v>0</v>
      </c>
      <c r="U16" s="80">
        <f>IFERROR(T16/(Q16),"-")</f>
        <v>0</v>
      </c>
      <c r="V16" s="81">
        <f>IFERROR(K16/SUM(Q16:Q17),"-")</f>
        <v>4642.8571428571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-65000</v>
      </c>
      <c r="AC16" s="83">
        <f>SUM(Y16:Y17)/SUM(K16:K17)</f>
        <v>0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0.125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1</v>
      </c>
      <c r="BG16" s="110">
        <f>IF(Q16=0,"",IF(BF16=0,"",(BF16/Q16)))</f>
        <v>0.125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0.25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2</v>
      </c>
      <c r="CH16" s="131">
        <f>IF(Q16=0,"",IF(CG16=0,"",(CG16/Q16)))</f>
        <v>0.25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93</v>
      </c>
      <c r="C17" s="184" t="s">
        <v>58</v>
      </c>
      <c r="D17" s="184"/>
      <c r="E17" s="184" t="s">
        <v>85</v>
      </c>
      <c r="F17" s="184" t="s">
        <v>74</v>
      </c>
      <c r="G17" s="184" t="s">
        <v>66</v>
      </c>
      <c r="H17" s="87"/>
      <c r="I17" s="87"/>
      <c r="J17" s="87"/>
      <c r="K17" s="176"/>
      <c r="L17" s="79">
        <v>54</v>
      </c>
      <c r="M17" s="79">
        <v>17</v>
      </c>
      <c r="N17" s="79">
        <v>12</v>
      </c>
      <c r="O17" s="88">
        <v>6</v>
      </c>
      <c r="P17" s="89">
        <v>0</v>
      </c>
      <c r="Q17" s="90">
        <f>O17+P17</f>
        <v>6</v>
      </c>
      <c r="R17" s="80">
        <f>IFERROR(Q17/N17,"-")</f>
        <v>0.5</v>
      </c>
      <c r="S17" s="79">
        <v>1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0.16666666666667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0.33333333333333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0.33333333333333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0.16666666666667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0.46666666666667</v>
      </c>
      <c r="B18" s="184" t="s">
        <v>94</v>
      </c>
      <c r="C18" s="184" t="s">
        <v>58</v>
      </c>
      <c r="D18" s="184"/>
      <c r="E18" s="184" t="s">
        <v>95</v>
      </c>
      <c r="F18" s="184" t="s">
        <v>96</v>
      </c>
      <c r="G18" s="184" t="s">
        <v>61</v>
      </c>
      <c r="H18" s="87" t="s">
        <v>62</v>
      </c>
      <c r="I18" s="87" t="s">
        <v>97</v>
      </c>
      <c r="J18" s="186" t="s">
        <v>92</v>
      </c>
      <c r="K18" s="176">
        <v>30000</v>
      </c>
      <c r="L18" s="79">
        <v>10</v>
      </c>
      <c r="M18" s="79">
        <v>0</v>
      </c>
      <c r="N18" s="79">
        <v>38</v>
      </c>
      <c r="O18" s="88">
        <v>2</v>
      </c>
      <c r="P18" s="89">
        <v>0</v>
      </c>
      <c r="Q18" s="90">
        <f>O18+P18</f>
        <v>2</v>
      </c>
      <c r="R18" s="80">
        <f>IFERROR(Q18/N18,"-")</f>
        <v>0.052631578947368</v>
      </c>
      <c r="S18" s="79">
        <v>1</v>
      </c>
      <c r="T18" s="79">
        <v>0</v>
      </c>
      <c r="U18" s="80">
        <f>IFERROR(T18/(Q18),"-")</f>
        <v>0</v>
      </c>
      <c r="V18" s="81">
        <f>IFERROR(K18/SUM(Q18:Q19),"-")</f>
        <v>7500</v>
      </c>
      <c r="W18" s="82">
        <v>1</v>
      </c>
      <c r="X18" s="80">
        <f>IF(Q18=0,"-",W18/Q18)</f>
        <v>0.5</v>
      </c>
      <c r="Y18" s="181">
        <v>14000</v>
      </c>
      <c r="Z18" s="182">
        <f>IFERROR(Y18/Q18,"-")</f>
        <v>7000</v>
      </c>
      <c r="AA18" s="182">
        <f>IFERROR(Y18/W18,"-")</f>
        <v>14000</v>
      </c>
      <c r="AB18" s="176">
        <f>SUM(Y18:Y19)-SUM(K18:K19)</f>
        <v>-16000</v>
      </c>
      <c r="AC18" s="83">
        <f>SUM(Y18:Y19)/SUM(K18:K19)</f>
        <v>0.46666666666667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2</v>
      </c>
      <c r="BY18" s="124">
        <f>IF(Q18=0,"",IF(BX18=0,"",(BX18/Q18)))</f>
        <v>1</v>
      </c>
      <c r="BZ18" s="125">
        <v>1</v>
      </c>
      <c r="CA18" s="126">
        <f>IFERROR(BZ18/BX18,"-")</f>
        <v>0.5</v>
      </c>
      <c r="CB18" s="127">
        <v>14000</v>
      </c>
      <c r="CC18" s="128">
        <f>IFERROR(CB18/BX18,"-")</f>
        <v>7000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14000</v>
      </c>
      <c r="CR18" s="138">
        <v>14000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95</v>
      </c>
      <c r="F19" s="184" t="s">
        <v>96</v>
      </c>
      <c r="G19" s="184" t="s">
        <v>66</v>
      </c>
      <c r="H19" s="87"/>
      <c r="I19" s="87"/>
      <c r="J19" s="87"/>
      <c r="K19" s="176"/>
      <c r="L19" s="79">
        <v>35</v>
      </c>
      <c r="M19" s="79">
        <v>21</v>
      </c>
      <c r="N19" s="79">
        <v>12</v>
      </c>
      <c r="O19" s="88">
        <v>2</v>
      </c>
      <c r="P19" s="89">
        <v>0</v>
      </c>
      <c r="Q19" s="90">
        <f>O19+P19</f>
        <v>2</v>
      </c>
      <c r="R19" s="80">
        <f>IFERROR(Q19/N19,"-")</f>
        <v>0.16666666666667</v>
      </c>
      <c r="S19" s="79">
        <v>1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4.9333333333333</v>
      </c>
      <c r="B20" s="184" t="s">
        <v>99</v>
      </c>
      <c r="C20" s="184" t="s">
        <v>58</v>
      </c>
      <c r="D20" s="184"/>
      <c r="E20" s="184" t="s">
        <v>100</v>
      </c>
      <c r="F20" s="184" t="s">
        <v>101</v>
      </c>
      <c r="G20" s="184" t="s">
        <v>61</v>
      </c>
      <c r="H20" s="87" t="s">
        <v>62</v>
      </c>
      <c r="I20" s="87" t="s">
        <v>97</v>
      </c>
      <c r="J20" s="185" t="s">
        <v>102</v>
      </c>
      <c r="K20" s="176">
        <v>30000</v>
      </c>
      <c r="L20" s="79">
        <v>8</v>
      </c>
      <c r="M20" s="79">
        <v>0</v>
      </c>
      <c r="N20" s="79">
        <v>48</v>
      </c>
      <c r="O20" s="88">
        <v>2</v>
      </c>
      <c r="P20" s="89">
        <v>0</v>
      </c>
      <c r="Q20" s="90">
        <f>O20+P20</f>
        <v>2</v>
      </c>
      <c r="R20" s="80">
        <f>IFERROR(Q20/N20,"-")</f>
        <v>0.041666666666667</v>
      </c>
      <c r="S20" s="79">
        <v>1</v>
      </c>
      <c r="T20" s="79">
        <v>0</v>
      </c>
      <c r="U20" s="80">
        <f>IFERROR(T20/(Q20),"-")</f>
        <v>0</v>
      </c>
      <c r="V20" s="81">
        <f>IFERROR(K20/SUM(Q20:Q21),"-")</f>
        <v>10000</v>
      </c>
      <c r="W20" s="82">
        <v>1</v>
      </c>
      <c r="X20" s="80">
        <f>IF(Q20=0,"-",W20/Q20)</f>
        <v>0.5</v>
      </c>
      <c r="Y20" s="181">
        <v>148000</v>
      </c>
      <c r="Z20" s="182">
        <f>IFERROR(Y20/Q20,"-")</f>
        <v>74000</v>
      </c>
      <c r="AA20" s="182">
        <f>IFERROR(Y20/W20,"-")</f>
        <v>148000</v>
      </c>
      <c r="AB20" s="176">
        <f>SUM(Y20:Y21)-SUM(K20:K21)</f>
        <v>118000</v>
      </c>
      <c r="AC20" s="83">
        <f>SUM(Y20:Y21)/SUM(K20:K21)</f>
        <v>4.9333333333333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2</v>
      </c>
      <c r="BP20" s="117">
        <f>IF(Q20=0,"",IF(BO20=0,"",(BO20/Q20)))</f>
        <v>1</v>
      </c>
      <c r="BQ20" s="118">
        <v>1</v>
      </c>
      <c r="BR20" s="119">
        <f>IFERROR(BQ20/BO20,"-")</f>
        <v>0.5</v>
      </c>
      <c r="BS20" s="120">
        <v>148000</v>
      </c>
      <c r="BT20" s="121">
        <f>IFERROR(BS20/BO20,"-")</f>
        <v>74000</v>
      </c>
      <c r="BU20" s="122"/>
      <c r="BV20" s="122"/>
      <c r="BW20" s="122">
        <v>1</v>
      </c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148000</v>
      </c>
      <c r="CR20" s="138">
        <v>148000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103</v>
      </c>
      <c r="C21" s="184" t="s">
        <v>58</v>
      </c>
      <c r="D21" s="184"/>
      <c r="E21" s="184" t="s">
        <v>100</v>
      </c>
      <c r="F21" s="184" t="s">
        <v>101</v>
      </c>
      <c r="G21" s="184" t="s">
        <v>66</v>
      </c>
      <c r="H21" s="87"/>
      <c r="I21" s="87"/>
      <c r="J21" s="87"/>
      <c r="K21" s="176"/>
      <c r="L21" s="79">
        <v>11</v>
      </c>
      <c r="M21" s="79">
        <v>9</v>
      </c>
      <c r="N21" s="79">
        <v>3</v>
      </c>
      <c r="O21" s="88">
        <v>1</v>
      </c>
      <c r="P21" s="89">
        <v>0</v>
      </c>
      <c r="Q21" s="90">
        <f>O21+P21</f>
        <v>1</v>
      </c>
      <c r="R21" s="80">
        <f>IFERROR(Q21/N21,"-")</f>
        <v>0.33333333333333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19.4</v>
      </c>
      <c r="B22" s="184" t="s">
        <v>104</v>
      </c>
      <c r="C22" s="184" t="s">
        <v>58</v>
      </c>
      <c r="D22" s="184"/>
      <c r="E22" s="184" t="s">
        <v>95</v>
      </c>
      <c r="F22" s="184" t="s">
        <v>105</v>
      </c>
      <c r="G22" s="184" t="s">
        <v>61</v>
      </c>
      <c r="H22" s="87" t="s">
        <v>62</v>
      </c>
      <c r="I22" s="87" t="s">
        <v>97</v>
      </c>
      <c r="J22" s="186" t="s">
        <v>76</v>
      </c>
      <c r="K22" s="176">
        <v>30000</v>
      </c>
      <c r="L22" s="79">
        <v>13</v>
      </c>
      <c r="M22" s="79">
        <v>0</v>
      </c>
      <c r="N22" s="79">
        <v>40</v>
      </c>
      <c r="O22" s="88">
        <v>6</v>
      </c>
      <c r="P22" s="89">
        <v>0</v>
      </c>
      <c r="Q22" s="90">
        <f>O22+P22</f>
        <v>6</v>
      </c>
      <c r="R22" s="80">
        <f>IFERROR(Q22/N22,"-")</f>
        <v>0.15</v>
      </c>
      <c r="S22" s="79">
        <v>0</v>
      </c>
      <c r="T22" s="79">
        <v>1</v>
      </c>
      <c r="U22" s="80">
        <f>IFERROR(T22/(Q22),"-")</f>
        <v>0.16666666666667</v>
      </c>
      <c r="V22" s="81">
        <f>IFERROR(K22/SUM(Q22:Q23),"-")</f>
        <v>3000</v>
      </c>
      <c r="W22" s="82">
        <v>1</v>
      </c>
      <c r="X22" s="80">
        <f>IF(Q22=0,"-",W22/Q22)</f>
        <v>0.16666666666667</v>
      </c>
      <c r="Y22" s="181">
        <v>3000</v>
      </c>
      <c r="Z22" s="182">
        <f>IFERROR(Y22/Q22,"-")</f>
        <v>500</v>
      </c>
      <c r="AA22" s="182">
        <f>IFERROR(Y22/W22,"-")</f>
        <v>3000</v>
      </c>
      <c r="AB22" s="176">
        <f>SUM(Y22:Y23)-SUM(K22:K23)</f>
        <v>552000</v>
      </c>
      <c r="AC22" s="83">
        <f>SUM(Y22:Y23)/SUM(K22:K23)</f>
        <v>19.4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0.16666666666667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5</v>
      </c>
      <c r="BP22" s="117">
        <f>IF(Q22=0,"",IF(BO22=0,"",(BO22/Q22)))</f>
        <v>0.83333333333333</v>
      </c>
      <c r="BQ22" s="118">
        <v>1</v>
      </c>
      <c r="BR22" s="119">
        <f>IFERROR(BQ22/BO22,"-")</f>
        <v>0.2</v>
      </c>
      <c r="BS22" s="120">
        <v>3000</v>
      </c>
      <c r="BT22" s="121">
        <f>IFERROR(BS22/BO22,"-")</f>
        <v>600</v>
      </c>
      <c r="BU22" s="122">
        <v>1</v>
      </c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3000</v>
      </c>
      <c r="CR22" s="138">
        <v>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95</v>
      </c>
      <c r="F23" s="184" t="s">
        <v>105</v>
      </c>
      <c r="G23" s="184" t="s">
        <v>66</v>
      </c>
      <c r="H23" s="87"/>
      <c r="I23" s="87"/>
      <c r="J23" s="87"/>
      <c r="K23" s="176"/>
      <c r="L23" s="79">
        <v>22</v>
      </c>
      <c r="M23" s="79">
        <v>20</v>
      </c>
      <c r="N23" s="79">
        <v>13</v>
      </c>
      <c r="O23" s="88">
        <v>4</v>
      </c>
      <c r="P23" s="89">
        <v>0</v>
      </c>
      <c r="Q23" s="90">
        <f>O23+P23</f>
        <v>4</v>
      </c>
      <c r="R23" s="80">
        <f>IFERROR(Q23/N23,"-")</f>
        <v>0.30769230769231</v>
      </c>
      <c r="S23" s="79">
        <v>3</v>
      </c>
      <c r="T23" s="79">
        <v>0</v>
      </c>
      <c r="U23" s="80">
        <f>IFERROR(T23/(Q23),"-")</f>
        <v>0</v>
      </c>
      <c r="V23" s="81"/>
      <c r="W23" s="82">
        <v>2</v>
      </c>
      <c r="X23" s="80">
        <f>IF(Q23=0,"-",W23/Q23)</f>
        <v>0.5</v>
      </c>
      <c r="Y23" s="181">
        <v>579000</v>
      </c>
      <c r="Z23" s="182">
        <f>IFERROR(Y23/Q23,"-")</f>
        <v>144750</v>
      </c>
      <c r="AA23" s="182">
        <f>IFERROR(Y23/W23,"-")</f>
        <v>289500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0.25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>
        <v>2</v>
      </c>
      <c r="BY23" s="124">
        <f>IF(Q23=0,"",IF(BX23=0,"",(BX23/Q23)))</f>
        <v>0.5</v>
      </c>
      <c r="BZ23" s="125">
        <v>2</v>
      </c>
      <c r="CA23" s="126">
        <f>IFERROR(BZ23/BX23,"-")</f>
        <v>1</v>
      </c>
      <c r="CB23" s="127">
        <v>589000</v>
      </c>
      <c r="CC23" s="128">
        <f>IFERROR(CB23/BX23,"-")</f>
        <v>294500</v>
      </c>
      <c r="CD23" s="129"/>
      <c r="CE23" s="129"/>
      <c r="CF23" s="129">
        <v>2</v>
      </c>
      <c r="CG23" s="130">
        <v>1</v>
      </c>
      <c r="CH23" s="131">
        <f>IF(Q23=0,"",IF(CG23=0,"",(CG23/Q23)))</f>
        <v>0.25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2</v>
      </c>
      <c r="CQ23" s="138">
        <v>579000</v>
      </c>
      <c r="CR23" s="138">
        <v>500000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0.2</v>
      </c>
      <c r="B24" s="184" t="s">
        <v>107</v>
      </c>
      <c r="C24" s="184" t="s">
        <v>58</v>
      </c>
      <c r="D24" s="184"/>
      <c r="E24" s="184" t="s">
        <v>100</v>
      </c>
      <c r="F24" s="184" t="s">
        <v>108</v>
      </c>
      <c r="G24" s="184" t="s">
        <v>61</v>
      </c>
      <c r="H24" s="87" t="s">
        <v>62</v>
      </c>
      <c r="I24" s="87" t="s">
        <v>97</v>
      </c>
      <c r="J24" s="185" t="s">
        <v>109</v>
      </c>
      <c r="K24" s="176">
        <v>30000</v>
      </c>
      <c r="L24" s="79">
        <v>4</v>
      </c>
      <c r="M24" s="79">
        <v>0</v>
      </c>
      <c r="N24" s="79">
        <v>37</v>
      </c>
      <c r="O24" s="88">
        <v>2</v>
      </c>
      <c r="P24" s="89">
        <v>0</v>
      </c>
      <c r="Q24" s="90">
        <f>O24+P24</f>
        <v>2</v>
      </c>
      <c r="R24" s="80">
        <f>IFERROR(Q24/N24,"-")</f>
        <v>0.054054054054054</v>
      </c>
      <c r="S24" s="79">
        <v>0</v>
      </c>
      <c r="T24" s="79">
        <v>0</v>
      </c>
      <c r="U24" s="80">
        <f>IFERROR(T24/(Q24),"-")</f>
        <v>0</v>
      </c>
      <c r="V24" s="81">
        <f>IFERROR(K24/SUM(Q24:Q25),"-")</f>
        <v>5000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-24000</v>
      </c>
      <c r="AC24" s="83">
        <f>SUM(Y24:Y25)/SUM(K24:K25)</f>
        <v>0.2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0.5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110</v>
      </c>
      <c r="C25" s="184" t="s">
        <v>58</v>
      </c>
      <c r="D25" s="184"/>
      <c r="E25" s="184" t="s">
        <v>100</v>
      </c>
      <c r="F25" s="184" t="s">
        <v>108</v>
      </c>
      <c r="G25" s="184" t="s">
        <v>66</v>
      </c>
      <c r="H25" s="87"/>
      <c r="I25" s="87"/>
      <c r="J25" s="87"/>
      <c r="K25" s="176"/>
      <c r="L25" s="79">
        <v>11</v>
      </c>
      <c r="M25" s="79">
        <v>8</v>
      </c>
      <c r="N25" s="79">
        <v>8</v>
      </c>
      <c r="O25" s="88">
        <v>4</v>
      </c>
      <c r="P25" s="89">
        <v>0</v>
      </c>
      <c r="Q25" s="90">
        <f>O25+P25</f>
        <v>4</v>
      </c>
      <c r="R25" s="80">
        <f>IFERROR(Q25/N25,"-")</f>
        <v>0.5</v>
      </c>
      <c r="S25" s="79">
        <v>3</v>
      </c>
      <c r="T25" s="79">
        <v>0</v>
      </c>
      <c r="U25" s="80">
        <f>IFERROR(T25/(Q25),"-")</f>
        <v>0</v>
      </c>
      <c r="V25" s="81"/>
      <c r="W25" s="82">
        <v>2</v>
      </c>
      <c r="X25" s="80">
        <f>IF(Q25=0,"-",W25/Q25)</f>
        <v>0.5</v>
      </c>
      <c r="Y25" s="181">
        <v>6000</v>
      </c>
      <c r="Z25" s="182">
        <f>IFERROR(Y25/Q25,"-")</f>
        <v>1500</v>
      </c>
      <c r="AA25" s="182">
        <f>IFERROR(Y25/W25,"-")</f>
        <v>3000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0.25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2</v>
      </c>
      <c r="BP25" s="117">
        <f>IF(Q25=0,"",IF(BO25=0,"",(BO25/Q25)))</f>
        <v>0.5</v>
      </c>
      <c r="BQ25" s="118">
        <v>2</v>
      </c>
      <c r="BR25" s="119">
        <f>IFERROR(BQ25/BO25,"-")</f>
        <v>1</v>
      </c>
      <c r="BS25" s="120">
        <v>6000</v>
      </c>
      <c r="BT25" s="121">
        <f>IFERROR(BS25/BO25,"-")</f>
        <v>3000</v>
      </c>
      <c r="BU25" s="122">
        <v>2</v>
      </c>
      <c r="BV25" s="122"/>
      <c r="BW25" s="122"/>
      <c r="BX25" s="123">
        <v>1</v>
      </c>
      <c r="BY25" s="124">
        <f>IF(Q25=0,"",IF(BX25=0,"",(BX25/Q25)))</f>
        <v>0.25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6000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2.26</v>
      </c>
      <c r="B26" s="184" t="s">
        <v>111</v>
      </c>
      <c r="C26" s="184" t="s">
        <v>58</v>
      </c>
      <c r="D26" s="184"/>
      <c r="E26" s="184" t="s">
        <v>112</v>
      </c>
      <c r="F26" s="184" t="s">
        <v>108</v>
      </c>
      <c r="G26" s="184" t="s">
        <v>61</v>
      </c>
      <c r="H26" s="87" t="s">
        <v>80</v>
      </c>
      <c r="I26" s="87" t="s">
        <v>113</v>
      </c>
      <c r="J26" s="185" t="s">
        <v>71</v>
      </c>
      <c r="K26" s="176">
        <v>100000</v>
      </c>
      <c r="L26" s="79">
        <v>8</v>
      </c>
      <c r="M26" s="79">
        <v>0</v>
      </c>
      <c r="N26" s="79">
        <v>40</v>
      </c>
      <c r="O26" s="88">
        <v>4</v>
      </c>
      <c r="P26" s="89">
        <v>0</v>
      </c>
      <c r="Q26" s="90">
        <f>O26+P26</f>
        <v>4</v>
      </c>
      <c r="R26" s="80">
        <f>IFERROR(Q26/N26,"-")</f>
        <v>0.1</v>
      </c>
      <c r="S26" s="79">
        <v>0</v>
      </c>
      <c r="T26" s="79">
        <v>1</v>
      </c>
      <c r="U26" s="80">
        <f>IFERROR(T26/(Q26),"-")</f>
        <v>0.25</v>
      </c>
      <c r="V26" s="81">
        <f>IFERROR(K26/SUM(Q26:Q30),"-")</f>
        <v>3703.7037037037</v>
      </c>
      <c r="W26" s="82">
        <v>1</v>
      </c>
      <c r="X26" s="80">
        <f>IF(Q26=0,"-",W26/Q26)</f>
        <v>0.25</v>
      </c>
      <c r="Y26" s="181">
        <v>10000</v>
      </c>
      <c r="Z26" s="182">
        <f>IFERROR(Y26/Q26,"-")</f>
        <v>2500</v>
      </c>
      <c r="AA26" s="182">
        <f>IFERROR(Y26/W26,"-")</f>
        <v>10000</v>
      </c>
      <c r="AB26" s="176">
        <f>SUM(Y26:Y30)-SUM(K26:K30)</f>
        <v>126000</v>
      </c>
      <c r="AC26" s="83">
        <f>SUM(Y26:Y30)/SUM(K26:K30)</f>
        <v>2.26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1</v>
      </c>
      <c r="BP26" s="117">
        <f>IF(Q26=0,"",IF(BO26=0,"",(BO26/Q26)))</f>
        <v>0.25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1</v>
      </c>
      <c r="BY26" s="124">
        <f>IF(Q26=0,"",IF(BX26=0,"",(BX26/Q26)))</f>
        <v>0.25</v>
      </c>
      <c r="BZ26" s="125">
        <v>1</v>
      </c>
      <c r="CA26" s="126">
        <f>IFERROR(BZ26/BX26,"-")</f>
        <v>1</v>
      </c>
      <c r="CB26" s="127">
        <v>10000</v>
      </c>
      <c r="CC26" s="128">
        <f>IFERROR(CB26/BX26,"-")</f>
        <v>10000</v>
      </c>
      <c r="CD26" s="129"/>
      <c r="CE26" s="129">
        <v>1</v>
      </c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10000</v>
      </c>
      <c r="CR26" s="138">
        <v>10000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114</v>
      </c>
      <c r="C27" s="184" t="s">
        <v>58</v>
      </c>
      <c r="D27" s="184"/>
      <c r="E27" s="184" t="s">
        <v>112</v>
      </c>
      <c r="F27" s="184" t="s">
        <v>105</v>
      </c>
      <c r="G27" s="184" t="s">
        <v>61</v>
      </c>
      <c r="H27" s="87" t="s">
        <v>80</v>
      </c>
      <c r="I27" s="87" t="s">
        <v>113</v>
      </c>
      <c r="J27" s="186" t="s">
        <v>92</v>
      </c>
      <c r="K27" s="176"/>
      <c r="L27" s="79">
        <v>1</v>
      </c>
      <c r="M27" s="79">
        <v>0</v>
      </c>
      <c r="N27" s="79">
        <v>29</v>
      </c>
      <c r="O27" s="88">
        <v>0</v>
      </c>
      <c r="P27" s="89">
        <v>0</v>
      </c>
      <c r="Q27" s="90">
        <f>O27+P27</f>
        <v>0</v>
      </c>
      <c r="R27" s="80">
        <f>IFERROR(Q27/N27,"-")</f>
        <v>0</v>
      </c>
      <c r="S27" s="79">
        <v>0</v>
      </c>
      <c r="T27" s="79">
        <v>0</v>
      </c>
      <c r="U27" s="80" t="str">
        <f>IFERROR(T27/(Q27),"-")</f>
        <v>-</v>
      </c>
      <c r="V27" s="81"/>
      <c r="W27" s="82">
        <v>0</v>
      </c>
      <c r="X27" s="80" t="str">
        <f>IF(Q27=0,"-",W27/Q27)</f>
        <v>-</v>
      </c>
      <c r="Y27" s="181">
        <v>0</v>
      </c>
      <c r="Z27" s="182" t="str">
        <f>IFERROR(Y27/Q27,"-")</f>
        <v>-</v>
      </c>
      <c r="AA27" s="182" t="str">
        <f>IFERROR(Y27/W27,"-")</f>
        <v>-</v>
      </c>
      <c r="AB27" s="176"/>
      <c r="AC27" s="83"/>
      <c r="AD27" s="77"/>
      <c r="AE27" s="91"/>
      <c r="AF27" s="92" t="str">
        <f>IF(Q27=0,"",IF(AE27=0,"",(AE27/Q27)))</f>
        <v/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 t="str">
        <f>IF(Q27=0,"",IF(AN27=0,"",(AN27/Q27)))</f>
        <v/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 t="str">
        <f>IF(Q27=0,"",IF(AW27=0,"",(AW27/Q27)))</f>
        <v/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 t="str">
        <f>IF(Q27=0,"",IF(BF27=0,"",(BF27/Q27)))</f>
        <v/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 t="str">
        <f>IF(Q27=0,"",IF(BO27=0,"",(BO27/Q27)))</f>
        <v/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 t="str">
        <f>IF(Q27=0,"",IF(BX27=0,"",(BX27/Q27)))</f>
        <v/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 t="str">
        <f>IF(Q27=0,"",IF(CG27=0,"",(CG27/Q27)))</f>
        <v/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115</v>
      </c>
      <c r="C28" s="184" t="s">
        <v>58</v>
      </c>
      <c r="D28" s="184"/>
      <c r="E28" s="184" t="s">
        <v>112</v>
      </c>
      <c r="F28" s="184" t="s">
        <v>101</v>
      </c>
      <c r="G28" s="184" t="s">
        <v>61</v>
      </c>
      <c r="H28" s="87" t="s">
        <v>80</v>
      </c>
      <c r="I28" s="87" t="s">
        <v>113</v>
      </c>
      <c r="J28" s="185" t="s">
        <v>109</v>
      </c>
      <c r="K28" s="176"/>
      <c r="L28" s="79">
        <v>15</v>
      </c>
      <c r="M28" s="79">
        <v>0</v>
      </c>
      <c r="N28" s="79">
        <v>57</v>
      </c>
      <c r="O28" s="88">
        <v>6</v>
      </c>
      <c r="P28" s="89">
        <v>0</v>
      </c>
      <c r="Q28" s="90">
        <f>O28+P28</f>
        <v>6</v>
      </c>
      <c r="R28" s="80">
        <f>IFERROR(Q28/N28,"-")</f>
        <v>0.10526315789474</v>
      </c>
      <c r="S28" s="79">
        <v>1</v>
      </c>
      <c r="T28" s="79">
        <v>2</v>
      </c>
      <c r="U28" s="80">
        <f>IFERROR(T28/(Q28),"-")</f>
        <v>0.33333333333333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0.16666666666667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0.16666666666667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3</v>
      </c>
      <c r="BP28" s="117">
        <f>IF(Q28=0,"",IF(BO28=0,"",(BO28/Q28)))</f>
        <v>0.5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>
        <v>1</v>
      </c>
      <c r="CH28" s="131">
        <f>IF(Q28=0,"",IF(CG28=0,"",(CG28/Q28)))</f>
        <v>0.16666666666667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116</v>
      </c>
      <c r="C29" s="184" t="s">
        <v>58</v>
      </c>
      <c r="D29" s="184"/>
      <c r="E29" s="184" t="s">
        <v>112</v>
      </c>
      <c r="F29" s="184" t="s">
        <v>96</v>
      </c>
      <c r="G29" s="184" t="s">
        <v>61</v>
      </c>
      <c r="H29" s="87" t="s">
        <v>80</v>
      </c>
      <c r="I29" s="87" t="s">
        <v>113</v>
      </c>
      <c r="J29" s="186" t="s">
        <v>117</v>
      </c>
      <c r="K29" s="176"/>
      <c r="L29" s="79">
        <v>10</v>
      </c>
      <c r="M29" s="79">
        <v>0</v>
      </c>
      <c r="N29" s="79">
        <v>38</v>
      </c>
      <c r="O29" s="88">
        <v>4</v>
      </c>
      <c r="P29" s="89">
        <v>0</v>
      </c>
      <c r="Q29" s="90">
        <f>O29+P29</f>
        <v>4</v>
      </c>
      <c r="R29" s="80">
        <f>IFERROR(Q29/N29,"-")</f>
        <v>0.10526315789474</v>
      </c>
      <c r="S29" s="79">
        <v>0</v>
      </c>
      <c r="T29" s="79">
        <v>1</v>
      </c>
      <c r="U29" s="80">
        <f>IFERROR(T29/(Q29),"-")</f>
        <v>0.25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0.25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0.25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2</v>
      </c>
      <c r="BY29" s="124">
        <f>IF(Q29=0,"",IF(BX29=0,"",(BX29/Q29)))</f>
        <v>0.5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118</v>
      </c>
      <c r="C30" s="184" t="s">
        <v>58</v>
      </c>
      <c r="D30" s="184"/>
      <c r="E30" s="184" t="s">
        <v>119</v>
      </c>
      <c r="F30" s="184" t="s">
        <v>119</v>
      </c>
      <c r="G30" s="184" t="s">
        <v>66</v>
      </c>
      <c r="H30" s="87" t="s">
        <v>120</v>
      </c>
      <c r="I30" s="87"/>
      <c r="J30" s="87"/>
      <c r="K30" s="176"/>
      <c r="L30" s="79">
        <v>42</v>
      </c>
      <c r="M30" s="79">
        <v>34</v>
      </c>
      <c r="N30" s="79">
        <v>32</v>
      </c>
      <c r="O30" s="88">
        <v>13</v>
      </c>
      <c r="P30" s="89">
        <v>0</v>
      </c>
      <c r="Q30" s="90">
        <f>O30+P30</f>
        <v>13</v>
      </c>
      <c r="R30" s="80">
        <f>IFERROR(Q30/N30,"-")</f>
        <v>0.40625</v>
      </c>
      <c r="S30" s="79">
        <v>1</v>
      </c>
      <c r="T30" s="79">
        <v>2</v>
      </c>
      <c r="U30" s="80">
        <f>IFERROR(T30/(Q30),"-")</f>
        <v>0.15384615384615</v>
      </c>
      <c r="V30" s="81"/>
      <c r="W30" s="82">
        <v>2</v>
      </c>
      <c r="X30" s="80">
        <f>IF(Q30=0,"-",W30/Q30)</f>
        <v>0.15384615384615</v>
      </c>
      <c r="Y30" s="181">
        <v>216000</v>
      </c>
      <c r="Z30" s="182">
        <f>IFERROR(Y30/Q30,"-")</f>
        <v>16615.384615385</v>
      </c>
      <c r="AA30" s="182">
        <f>IFERROR(Y30/W30,"-")</f>
        <v>108000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0.076923076923077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6</v>
      </c>
      <c r="BP30" s="117">
        <f>IF(Q30=0,"",IF(BO30=0,"",(BO30/Q30)))</f>
        <v>0.46153846153846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3</v>
      </c>
      <c r="BY30" s="124">
        <f>IF(Q30=0,"",IF(BX30=0,"",(BX30/Q30)))</f>
        <v>0.23076923076923</v>
      </c>
      <c r="BZ30" s="125">
        <v>2</v>
      </c>
      <c r="CA30" s="126">
        <f>IFERROR(BZ30/BX30,"-")</f>
        <v>0.66666666666667</v>
      </c>
      <c r="CB30" s="127">
        <v>216000</v>
      </c>
      <c r="CC30" s="128">
        <f>IFERROR(CB30/BX30,"-")</f>
        <v>72000</v>
      </c>
      <c r="CD30" s="129"/>
      <c r="CE30" s="129"/>
      <c r="CF30" s="129">
        <v>2</v>
      </c>
      <c r="CG30" s="130">
        <v>3</v>
      </c>
      <c r="CH30" s="131">
        <f>IF(Q30=0,"",IF(CG30=0,"",(CG30/Q30)))</f>
        <v>0.23076923076923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2</v>
      </c>
      <c r="CQ30" s="138">
        <v>216000</v>
      </c>
      <c r="CR30" s="138">
        <v>186000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30"/>
      <c r="B31" s="84"/>
      <c r="C31" s="84"/>
      <c r="D31" s="85"/>
      <c r="E31" s="85"/>
      <c r="F31" s="85"/>
      <c r="G31" s="86"/>
      <c r="H31" s="87"/>
      <c r="I31" s="87"/>
      <c r="J31" s="87"/>
      <c r="K31" s="177"/>
      <c r="L31" s="34"/>
      <c r="M31" s="34"/>
      <c r="N31" s="31"/>
      <c r="O31" s="23"/>
      <c r="P31" s="23"/>
      <c r="Q31" s="23"/>
      <c r="R31" s="32"/>
      <c r="S31" s="32"/>
      <c r="T31" s="23"/>
      <c r="U31" s="32"/>
      <c r="V31" s="25"/>
      <c r="W31" s="25"/>
      <c r="X31" s="25"/>
      <c r="Y31" s="183"/>
      <c r="Z31" s="183"/>
      <c r="AA31" s="183"/>
      <c r="AB31" s="183"/>
      <c r="AC31" s="33"/>
      <c r="AD31" s="57"/>
      <c r="AE31" s="61"/>
      <c r="AF31" s="62"/>
      <c r="AG31" s="61"/>
      <c r="AH31" s="65"/>
      <c r="AI31" s="66"/>
      <c r="AJ31" s="67"/>
      <c r="AK31" s="68"/>
      <c r="AL31" s="68"/>
      <c r="AM31" s="68"/>
      <c r="AN31" s="61"/>
      <c r="AO31" s="62"/>
      <c r="AP31" s="61"/>
      <c r="AQ31" s="65"/>
      <c r="AR31" s="66"/>
      <c r="AS31" s="67"/>
      <c r="AT31" s="68"/>
      <c r="AU31" s="68"/>
      <c r="AV31" s="68"/>
      <c r="AW31" s="61"/>
      <c r="AX31" s="62"/>
      <c r="AY31" s="61"/>
      <c r="AZ31" s="65"/>
      <c r="BA31" s="66"/>
      <c r="BB31" s="67"/>
      <c r="BC31" s="68"/>
      <c r="BD31" s="68"/>
      <c r="BE31" s="68"/>
      <c r="BF31" s="61"/>
      <c r="BG31" s="62"/>
      <c r="BH31" s="61"/>
      <c r="BI31" s="65"/>
      <c r="BJ31" s="66"/>
      <c r="BK31" s="67"/>
      <c r="BL31" s="68"/>
      <c r="BM31" s="68"/>
      <c r="BN31" s="68"/>
      <c r="BO31" s="63"/>
      <c r="BP31" s="64"/>
      <c r="BQ31" s="61"/>
      <c r="BR31" s="65"/>
      <c r="BS31" s="66"/>
      <c r="BT31" s="67"/>
      <c r="BU31" s="68"/>
      <c r="BV31" s="68"/>
      <c r="BW31" s="68"/>
      <c r="BX31" s="63"/>
      <c r="BY31" s="64"/>
      <c r="BZ31" s="61"/>
      <c r="CA31" s="65"/>
      <c r="CB31" s="66"/>
      <c r="CC31" s="67"/>
      <c r="CD31" s="68"/>
      <c r="CE31" s="68"/>
      <c r="CF31" s="68"/>
      <c r="CG31" s="63"/>
      <c r="CH31" s="64"/>
      <c r="CI31" s="61"/>
      <c r="CJ31" s="65"/>
      <c r="CK31" s="66"/>
      <c r="CL31" s="67"/>
      <c r="CM31" s="68"/>
      <c r="CN31" s="68"/>
      <c r="CO31" s="68"/>
      <c r="CP31" s="69"/>
      <c r="CQ31" s="66"/>
      <c r="CR31" s="66"/>
      <c r="CS31" s="66"/>
      <c r="CT31" s="70"/>
    </row>
    <row r="32" spans="1:99">
      <c r="A32" s="30"/>
      <c r="B32" s="37"/>
      <c r="C32" s="37"/>
      <c r="D32" s="21"/>
      <c r="E32" s="21"/>
      <c r="F32" s="21"/>
      <c r="G32" s="22"/>
      <c r="H32" s="36"/>
      <c r="I32" s="36"/>
      <c r="J32" s="73"/>
      <c r="K32" s="178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3"/>
      <c r="Z32" s="183"/>
      <c r="AA32" s="183"/>
      <c r="AB32" s="183"/>
      <c r="AC32" s="33"/>
      <c r="AD32" s="59"/>
      <c r="AE32" s="61"/>
      <c r="AF32" s="62"/>
      <c r="AG32" s="61"/>
      <c r="AH32" s="65"/>
      <c r="AI32" s="66"/>
      <c r="AJ32" s="67"/>
      <c r="AK32" s="68"/>
      <c r="AL32" s="68"/>
      <c r="AM32" s="68"/>
      <c r="AN32" s="61"/>
      <c r="AO32" s="62"/>
      <c r="AP32" s="61"/>
      <c r="AQ32" s="65"/>
      <c r="AR32" s="66"/>
      <c r="AS32" s="67"/>
      <c r="AT32" s="68"/>
      <c r="AU32" s="68"/>
      <c r="AV32" s="68"/>
      <c r="AW32" s="61"/>
      <c r="AX32" s="62"/>
      <c r="AY32" s="61"/>
      <c r="AZ32" s="65"/>
      <c r="BA32" s="66"/>
      <c r="BB32" s="67"/>
      <c r="BC32" s="68"/>
      <c r="BD32" s="68"/>
      <c r="BE32" s="68"/>
      <c r="BF32" s="61"/>
      <c r="BG32" s="62"/>
      <c r="BH32" s="61"/>
      <c r="BI32" s="65"/>
      <c r="BJ32" s="66"/>
      <c r="BK32" s="67"/>
      <c r="BL32" s="68"/>
      <c r="BM32" s="68"/>
      <c r="BN32" s="68"/>
      <c r="BO32" s="63"/>
      <c r="BP32" s="64"/>
      <c r="BQ32" s="61"/>
      <c r="BR32" s="65"/>
      <c r="BS32" s="66"/>
      <c r="BT32" s="67"/>
      <c r="BU32" s="68"/>
      <c r="BV32" s="68"/>
      <c r="BW32" s="68"/>
      <c r="BX32" s="63"/>
      <c r="BY32" s="64"/>
      <c r="BZ32" s="61"/>
      <c r="CA32" s="65"/>
      <c r="CB32" s="66"/>
      <c r="CC32" s="67"/>
      <c r="CD32" s="68"/>
      <c r="CE32" s="68"/>
      <c r="CF32" s="68"/>
      <c r="CG32" s="63"/>
      <c r="CH32" s="64"/>
      <c r="CI32" s="61"/>
      <c r="CJ32" s="65"/>
      <c r="CK32" s="66"/>
      <c r="CL32" s="67"/>
      <c r="CM32" s="68"/>
      <c r="CN32" s="68"/>
      <c r="CO32" s="68"/>
      <c r="CP32" s="69"/>
      <c r="CQ32" s="66"/>
      <c r="CR32" s="66"/>
      <c r="CS32" s="66"/>
      <c r="CT32" s="70"/>
    </row>
    <row r="33" spans="1:99">
      <c r="A33" s="19">
        <f>AC33</f>
        <v>1.2333333333333</v>
      </c>
      <c r="B33" s="39"/>
      <c r="C33" s="39"/>
      <c r="D33" s="39"/>
      <c r="E33" s="39"/>
      <c r="F33" s="39"/>
      <c r="G33" s="39"/>
      <c r="H33" s="40" t="s">
        <v>121</v>
      </c>
      <c r="I33" s="40"/>
      <c r="J33" s="40"/>
      <c r="K33" s="179">
        <f>SUM(K6:K32)</f>
        <v>870000</v>
      </c>
      <c r="L33" s="41">
        <f>SUM(L6:L32)</f>
        <v>515</v>
      </c>
      <c r="M33" s="41">
        <f>SUM(M6:M32)</f>
        <v>225</v>
      </c>
      <c r="N33" s="41">
        <f>SUM(N6:N32)</f>
        <v>801</v>
      </c>
      <c r="O33" s="41">
        <f>SUM(O6:O32)</f>
        <v>127</v>
      </c>
      <c r="P33" s="41">
        <f>SUM(P6:P32)</f>
        <v>0</v>
      </c>
      <c r="Q33" s="41">
        <f>SUM(Q6:Q32)</f>
        <v>127</v>
      </c>
      <c r="R33" s="42">
        <f>IFERROR(Q33/N33,"-")</f>
        <v>0.1585518102372</v>
      </c>
      <c r="S33" s="76">
        <f>SUM(S6:S32)</f>
        <v>13</v>
      </c>
      <c r="T33" s="76">
        <f>SUM(T6:T32)</f>
        <v>24</v>
      </c>
      <c r="U33" s="42">
        <f>IFERROR(S33/Q33,"-")</f>
        <v>0.10236220472441</v>
      </c>
      <c r="V33" s="43">
        <f>IFERROR(K33/Q33,"-")</f>
        <v>6850.3937007874</v>
      </c>
      <c r="W33" s="44">
        <f>SUM(W6:W32)</f>
        <v>19</v>
      </c>
      <c r="X33" s="42">
        <f>IFERROR(W33/Q33,"-")</f>
        <v>0.1496062992126</v>
      </c>
      <c r="Y33" s="179">
        <f>SUM(Y6:Y32)</f>
        <v>1073000</v>
      </c>
      <c r="Z33" s="179">
        <f>IFERROR(Y33/Q33,"-")</f>
        <v>8448.8188976378</v>
      </c>
      <c r="AA33" s="179">
        <f>IFERROR(Y33/W33,"-")</f>
        <v>56473.684210526</v>
      </c>
      <c r="AB33" s="179">
        <f>Y33-K33</f>
        <v>203000</v>
      </c>
      <c r="AC33" s="45">
        <f>Y33/K33</f>
        <v>1.2333333333333</v>
      </c>
      <c r="AD33" s="58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30"/>
    <mergeCell ref="K26:K30"/>
    <mergeCell ref="V26:V30"/>
    <mergeCell ref="AB26:AB30"/>
    <mergeCell ref="AC26:AC3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