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<sst xmlns="http://schemas.openxmlformats.org/spreadsheetml/2006/main" uniqueCount="135">
  <si>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</si>
  <si>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</si>
  <si>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</si>
  <si>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</si>
  <si>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</si>
  <si>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</si>
  <si>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</si>
  <si>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</si>
  <si>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</si>
  <si>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</si>
  <si>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</si>
  <si>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</si>
  <si>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</si>
  <si>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</si>
  <si>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</si>
  <si>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</si>
  <si>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</si>
  <si>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</si>
  <si>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</si>
  <si>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</si>
  <si>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</si>
  <si>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</si>
  <si>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</si>
  <si>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</si>
  <si>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</si>
  <si>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</si>
  <si>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</si>
  <si>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</si>
  <si>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</si>
  <si>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</si>
  <si>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</si>
  <si>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</si>
  <si>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</si>
  <si>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</si>
  <si>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</si>
  <si>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</si>
  <si>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</si>
  <si>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</si>
  <si>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</si>
  <si>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</si>
  <si>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</si>
  <si>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</si>
  <si>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</si>
  <si>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</si>
  <si>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</si>
  <si>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</si>
  <si>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</si>
  <si>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</si>
  <si>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</si>
  <si>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</si>
  <si>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</si>
  <si>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</si>
  <si>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</si>
  <si>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</si>
  <si>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</si>
  <si>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</si>
  <si>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</si>
  <si>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pp1607</t>
  </si>
  <si>
    <t>インターカラー</t>
  </si>
  <si>
    <t>４コマ漫画版</t>
  </si>
  <si>
    <t>出会い懇願。私たち（この歳）真剣なんです。</t>
  </si>
  <si>
    <t>lp01</t>
  </si>
  <si>
    <t>ニッカン関西</t>
  </si>
  <si>
    <t>全5段</t>
  </si>
  <si>
    <t>1月13日(月)</t>
  </si>
  <si>
    <t>pp1608</t>
  </si>
  <si>
    <t>空電</t>
  </si>
  <si>
    <t>pp1609</t>
  </si>
  <si>
    <t>右女３</t>
  </si>
  <si>
    <t>女性からご飯に誘われる。男性はyesかnoか返事するだけ</t>
  </si>
  <si>
    <t>デイリースポーツ関西</t>
  </si>
  <si>
    <t>4C終面全5段</t>
  </si>
  <si>
    <t>1月18日(土)</t>
  </si>
  <si>
    <t>pp1610</t>
  </si>
  <si>
    <t>pp1611</t>
  </si>
  <si>
    <t>みすず学苑版</t>
  </si>
  <si>
    <t>50歳からの恋休み</t>
  </si>
  <si>
    <t>九スポ</t>
  </si>
  <si>
    <t>1月19日(日)</t>
  </si>
  <si>
    <t>pp1612</t>
  </si>
  <si>
    <t>pp1613</t>
  </si>
  <si>
    <t>男の夢をかなえます 超美熟女から逆指名</t>
  </si>
  <si>
    <t>サンスポ関東</t>
  </si>
  <si>
    <t>半5段</t>
  </si>
  <si>
    <t>1月25日(土)</t>
  </si>
  <si>
    <t>pp1614</t>
  </si>
  <si>
    <t>pp1615</t>
  </si>
  <si>
    <t>出会い懇願！私たち(この歳でも)真剣なんです</t>
  </si>
  <si>
    <t>サンスポ関西</t>
  </si>
  <si>
    <t>pp1616</t>
  </si>
  <si>
    <t>pp1617</t>
  </si>
  <si>
    <t>新版</t>
  </si>
  <si>
    <t>103「60歳で出会いデビュー　全力でサポートします！」</t>
  </si>
  <si>
    <t>スポニチ関東</t>
  </si>
  <si>
    <t>4C雑報</t>
  </si>
  <si>
    <t>1月11日(土)</t>
  </si>
  <si>
    <t>pp1618</t>
  </si>
  <si>
    <t>pp1619</t>
  </si>
  <si>
    <t>104「お試し登録だけでもOK！」</t>
  </si>
  <si>
    <t>1月12日(日)</t>
  </si>
  <si>
    <t>pp1620</t>
  </si>
  <si>
    <t>pp1621</t>
  </si>
  <si>
    <t>105「私達、新聞で、出会いました」</t>
  </si>
  <si>
    <t>pp1622</t>
  </si>
  <si>
    <t>pp1623</t>
  </si>
  <si>
    <t>106「LINEは使えなくても大丈夫」</t>
  </si>
  <si>
    <t>pp1624</t>
  </si>
  <si>
    <t>pp1625</t>
  </si>
  <si>
    <t>記事</t>
  </si>
  <si>
    <t>4C記事枠</t>
  </si>
  <si>
    <t>1月05日(日)</t>
  </si>
  <si>
    <t>pp1626</t>
  </si>
  <si>
    <t>pp1627</t>
  </si>
  <si>
    <t>pp1628</t>
  </si>
  <si>
    <t>pp1629</t>
  </si>
  <si>
    <t>(空電共通)</t>
  </si>
  <si>
    <t>共通</t>
  </si>
  <si>
    <t>pp1630</t>
  </si>
  <si>
    <t>スポーツ報知関西</t>
  </si>
  <si>
    <t>pp1631</t>
  </si>
  <si>
    <t>pp1632</t>
  </si>
  <si>
    <t>今までで一番すごかった・・・</t>
  </si>
  <si>
    <t>スポーツ報知関東</t>
  </si>
  <si>
    <t>4C終面雑報</t>
  </si>
  <si>
    <t>1月09日(木)</t>
  </si>
  <si>
    <t>pp1633</t>
  </si>
  <si>
    <t>pp1634</t>
  </si>
  <si>
    <t>待ってりゃ声かけてくれる</t>
  </si>
  <si>
    <t>pp1635</t>
  </si>
  <si>
    <t>pp1636</t>
  </si>
  <si>
    <t>空電（わくドキ風）</t>
  </si>
  <si>
    <t>女性からナンパしてほしい</t>
  </si>
  <si>
    <t>1月15日(水)</t>
  </si>
  <si>
    <t>pp1637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</si>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</sst>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0.069230769230769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130000</v>
      </c>
      <c r="L6" s="79">
        <v>5</v>
      </c>
      <c r="M6" s="79">
        <v>0</v>
      </c>
      <c r="N6" s="79">
        <v>18</v>
      </c>
      <c r="O6" s="88">
        <v>3</v>
      </c>
      <c r="P6" s="89">
        <v>0</v>
      </c>
      <c r="Q6" s="90">
        <f>O6+P6</f>
        <v>3</v>
      </c>
      <c r="R6" s="80">
        <f>IFERROR(Q6/N6,"-")</f>
        <v>0.16666666666667</v>
      </c>
      <c r="S6" s="79">
        <v>0</v>
      </c>
      <c r="T6" s="79">
        <v>2</v>
      </c>
      <c r="U6" s="80">
        <f>IFERROR(T6/(Q6),"-")</f>
        <v>0.66666666666667</v>
      </c>
      <c r="V6" s="81">
        <f>IFERROR(K6/SUM(Q6:Q7),"-")</f>
        <v>21666.666666667</v>
      </c>
      <c r="W6" s="82">
        <v>1</v>
      </c>
      <c r="X6" s="80">
        <f>IF(Q6=0,"-",W6/Q6)</f>
        <v>0.33333333333333</v>
      </c>
      <c r="Y6" s="181">
        <v>9000</v>
      </c>
      <c r="Z6" s="182">
        <f>IFERROR(Y6/Q6,"-")</f>
        <v>3000</v>
      </c>
      <c r="AA6" s="182">
        <f>IFERROR(Y6/W6,"-")</f>
        <v>9000</v>
      </c>
      <c r="AB6" s="176">
        <f>SUM(Y6:Y7)-SUM(K6:K7)</f>
        <v>-121000</v>
      </c>
      <c r="AC6" s="83">
        <f>SUM(Y6:Y7)/SUM(K6:K7)</f>
        <v>0.069230769230769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0.66666666666667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1</v>
      </c>
      <c r="BP6" s="117">
        <f>IF(Q6=0,"",IF(BO6=0,"",(BO6/Q6)))</f>
        <v>0.33333333333333</v>
      </c>
      <c r="BQ6" s="118">
        <v>1</v>
      </c>
      <c r="BR6" s="119">
        <f>IFERROR(BQ6/BO6,"-")</f>
        <v>1</v>
      </c>
      <c r="BS6" s="120">
        <v>9000</v>
      </c>
      <c r="BT6" s="121">
        <f>IFERROR(BS6/BO6,"-")</f>
        <v>9000</v>
      </c>
      <c r="BU6" s="122"/>
      <c r="BV6" s="122"/>
      <c r="BW6" s="122">
        <v>1</v>
      </c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9000</v>
      </c>
      <c r="CR6" s="138">
        <v>9000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13</v>
      </c>
      <c r="M7" s="79">
        <v>11</v>
      </c>
      <c r="N7" s="79">
        <v>3</v>
      </c>
      <c r="O7" s="88">
        <v>3</v>
      </c>
      <c r="P7" s="89">
        <v>0</v>
      </c>
      <c r="Q7" s="90">
        <f>O7+P7</f>
        <v>3</v>
      </c>
      <c r="R7" s="80">
        <f>IFERROR(Q7/N7,"-")</f>
        <v>1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3</v>
      </c>
      <c r="BP7" s="117">
        <f>IF(Q7=0,"",IF(BO7=0,"",(BO7/Q7)))</f>
        <v>1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0.125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185" t="s">
        <v>72</v>
      </c>
      <c r="K8" s="176">
        <v>120000</v>
      </c>
      <c r="L8" s="79">
        <v>13</v>
      </c>
      <c r="M8" s="79">
        <v>0</v>
      </c>
      <c r="N8" s="79">
        <v>79</v>
      </c>
      <c r="O8" s="88">
        <v>5</v>
      </c>
      <c r="P8" s="89">
        <v>0</v>
      </c>
      <c r="Q8" s="90">
        <f>O8+P8</f>
        <v>5</v>
      </c>
      <c r="R8" s="80">
        <f>IFERROR(Q8/N8,"-")</f>
        <v>0.063291139240506</v>
      </c>
      <c r="S8" s="79">
        <v>0</v>
      </c>
      <c r="T8" s="79">
        <v>2</v>
      </c>
      <c r="U8" s="80">
        <f>IFERROR(T8/(Q8),"-")</f>
        <v>0.4</v>
      </c>
      <c r="V8" s="81">
        <f>IFERROR(K8/SUM(Q8:Q9),"-")</f>
        <v>9230.7692307692</v>
      </c>
      <c r="W8" s="82">
        <v>2</v>
      </c>
      <c r="X8" s="80">
        <f>IF(Q8=0,"-",W8/Q8)</f>
        <v>0.4</v>
      </c>
      <c r="Y8" s="181">
        <v>15000</v>
      </c>
      <c r="Z8" s="182">
        <f>IFERROR(Y8/Q8,"-")</f>
        <v>3000</v>
      </c>
      <c r="AA8" s="182">
        <f>IFERROR(Y8/W8,"-")</f>
        <v>7500</v>
      </c>
      <c r="AB8" s="176">
        <f>SUM(Y8:Y9)-SUM(K8:K9)</f>
        <v>-105000</v>
      </c>
      <c r="AC8" s="83">
        <f>SUM(Y8:Y9)/SUM(K8:K9)</f>
        <v>0.125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1</v>
      </c>
      <c r="BG8" s="110">
        <f>IF(Q8=0,"",IF(BF8=0,"",(BF8/Q8)))</f>
        <v>0.2</v>
      </c>
      <c r="BH8" s="109">
        <v>1</v>
      </c>
      <c r="BI8" s="111">
        <f>IFERROR(BH8/BF8,"-")</f>
        <v>1</v>
      </c>
      <c r="BJ8" s="112">
        <v>12000</v>
      </c>
      <c r="BK8" s="113">
        <f>IFERROR(BJ8/BF8,"-")</f>
        <v>12000</v>
      </c>
      <c r="BL8" s="114"/>
      <c r="BM8" s="114"/>
      <c r="BN8" s="114">
        <v>1</v>
      </c>
      <c r="BO8" s="116">
        <v>1</v>
      </c>
      <c r="BP8" s="117">
        <f>IF(Q8=0,"",IF(BO8=0,"",(BO8/Q8)))</f>
        <v>0.2</v>
      </c>
      <c r="BQ8" s="118">
        <v>1</v>
      </c>
      <c r="BR8" s="119">
        <f>IFERROR(BQ8/BO8,"-")</f>
        <v>1</v>
      </c>
      <c r="BS8" s="120">
        <v>3000</v>
      </c>
      <c r="BT8" s="121">
        <f>IFERROR(BS8/BO8,"-")</f>
        <v>3000</v>
      </c>
      <c r="BU8" s="122">
        <v>1</v>
      </c>
      <c r="BV8" s="122"/>
      <c r="BW8" s="122"/>
      <c r="BX8" s="123">
        <v>1</v>
      </c>
      <c r="BY8" s="124">
        <f>IF(Q8=0,"",IF(BX8=0,"",(BX8/Q8)))</f>
        <v>0.2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15000</v>
      </c>
      <c r="CR8" s="138">
        <v>12000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42</v>
      </c>
      <c r="M9" s="79">
        <v>33</v>
      </c>
      <c r="N9" s="79">
        <v>33</v>
      </c>
      <c r="O9" s="88">
        <v>8</v>
      </c>
      <c r="P9" s="89">
        <v>0</v>
      </c>
      <c r="Q9" s="90">
        <f>O9+P9</f>
        <v>8</v>
      </c>
      <c r="R9" s="80">
        <f>IFERROR(Q9/N9,"-")</f>
        <v>0.24242424242424</v>
      </c>
      <c r="S9" s="79">
        <v>0</v>
      </c>
      <c r="T9" s="79">
        <v>2</v>
      </c>
      <c r="U9" s="80">
        <f>IFERROR(T9/(Q9),"-")</f>
        <v>0.25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>
        <v>2</v>
      </c>
      <c r="AX9" s="104">
        <f>IF(Q9=0,"",IF(AW9=0,"",(AW9/Q9)))</f>
        <v>0.25</v>
      </c>
      <c r="AY9" s="103"/>
      <c r="AZ9" s="105">
        <f>IFERROR(AY9/AW9,"-")</f>
        <v>0</v>
      </c>
      <c r="BA9" s="106"/>
      <c r="BB9" s="107">
        <f>IFERROR(BA9/AW9,"-")</f>
        <v>0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0.375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0.375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0.475</v>
      </c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77</v>
      </c>
      <c r="I10" s="87" t="s">
        <v>63</v>
      </c>
      <c r="J10" s="186" t="s">
        <v>78</v>
      </c>
      <c r="K10" s="176">
        <v>80000</v>
      </c>
      <c r="L10" s="79">
        <v>3</v>
      </c>
      <c r="M10" s="79">
        <v>0</v>
      </c>
      <c r="N10" s="79">
        <v>37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IFERROR(K10/SUM(Q10:Q11),"-")</f>
        <v>26666.666666667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SUM(Y10:Y11)-SUM(K10:K11)</f>
        <v>-42000</v>
      </c>
      <c r="AC10" s="83">
        <f>SUM(Y10:Y11)/SUM(K10:K11)</f>
        <v>0.475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79</v>
      </c>
      <c r="C11" s="184" t="s">
        <v>58</v>
      </c>
      <c r="D11" s="184"/>
      <c r="E11" s="184" t="s">
        <v>75</v>
      </c>
      <c r="F11" s="184" t="s">
        <v>76</v>
      </c>
      <c r="G11" s="184" t="s">
        <v>66</v>
      </c>
      <c r="H11" s="87"/>
      <c r="I11" s="87"/>
      <c r="J11" s="87"/>
      <c r="K11" s="176"/>
      <c r="L11" s="79">
        <v>13</v>
      </c>
      <c r="M11" s="79">
        <v>12</v>
      </c>
      <c r="N11" s="79">
        <v>10</v>
      </c>
      <c r="O11" s="88">
        <v>3</v>
      </c>
      <c r="P11" s="89">
        <v>0</v>
      </c>
      <c r="Q11" s="90">
        <f>O11+P11</f>
        <v>3</v>
      </c>
      <c r="R11" s="80">
        <f>IFERROR(Q11/N11,"-")</f>
        <v>0.3</v>
      </c>
      <c r="S11" s="79">
        <v>1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0.33333333333333</v>
      </c>
      <c r="Y11" s="181">
        <v>38000</v>
      </c>
      <c r="Z11" s="182">
        <f>IFERROR(Y11/Q11,"-")</f>
        <v>12666.666666667</v>
      </c>
      <c r="AA11" s="182">
        <f>IFERROR(Y11/W11,"-")</f>
        <v>38000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0.33333333333333</v>
      </c>
      <c r="BQ11" s="118">
        <v>1</v>
      </c>
      <c r="BR11" s="119">
        <f>IFERROR(BQ11/BO11,"-")</f>
        <v>1</v>
      </c>
      <c r="BS11" s="120">
        <v>38000</v>
      </c>
      <c r="BT11" s="121">
        <f>IFERROR(BS11/BO11,"-")</f>
        <v>38000</v>
      </c>
      <c r="BU11" s="122"/>
      <c r="BV11" s="122"/>
      <c r="BW11" s="122">
        <v>1</v>
      </c>
      <c r="BX11" s="123">
        <v>1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>
        <v>1</v>
      </c>
      <c r="CH11" s="131">
        <f>IF(Q11=0,"",IF(CG11=0,"",(CG11/Q11)))</f>
        <v>0.33333333333333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1</v>
      </c>
      <c r="CQ11" s="138">
        <v>38000</v>
      </c>
      <c r="CR11" s="138">
        <v>38000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0.12307692307692</v>
      </c>
      <c r="B12" s="184" t="s">
        <v>80</v>
      </c>
      <c r="C12" s="184" t="s">
        <v>58</v>
      </c>
      <c r="D12" s="184"/>
      <c r="E12" s="184" t="s">
        <v>68</v>
      </c>
      <c r="F12" s="184" t="s">
        <v>81</v>
      </c>
      <c r="G12" s="184" t="s">
        <v>61</v>
      </c>
      <c r="H12" s="87" t="s">
        <v>82</v>
      </c>
      <c r="I12" s="87" t="s">
        <v>83</v>
      </c>
      <c r="J12" s="185" t="s">
        <v>84</v>
      </c>
      <c r="K12" s="176">
        <v>65000</v>
      </c>
      <c r="L12" s="79">
        <v>4</v>
      </c>
      <c r="M12" s="79">
        <v>0</v>
      </c>
      <c r="N12" s="79">
        <v>19</v>
      </c>
      <c r="O12" s="88">
        <v>1</v>
      </c>
      <c r="P12" s="89">
        <v>0</v>
      </c>
      <c r="Q12" s="90">
        <f>O12+P12</f>
        <v>1</v>
      </c>
      <c r="R12" s="80">
        <f>IFERROR(Q12/N12,"-")</f>
        <v>0.052631578947368</v>
      </c>
      <c r="S12" s="79">
        <v>0</v>
      </c>
      <c r="T12" s="79">
        <v>1</v>
      </c>
      <c r="U12" s="80">
        <f>IFERROR(T12/(Q12),"-")</f>
        <v>1</v>
      </c>
      <c r="V12" s="81">
        <f>IFERROR(K12/SUM(Q12:Q13),"-")</f>
        <v>10833.333333333</v>
      </c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>
        <f>SUM(Y12:Y13)-SUM(K12:K13)</f>
        <v>-57000</v>
      </c>
      <c r="AC12" s="83">
        <f>SUM(Y12:Y13)/SUM(K12:K13)</f>
        <v>0.12307692307692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1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85</v>
      </c>
      <c r="C13" s="184" t="s">
        <v>58</v>
      </c>
      <c r="D13" s="184"/>
      <c r="E13" s="184" t="s">
        <v>68</v>
      </c>
      <c r="F13" s="184" t="s">
        <v>81</v>
      </c>
      <c r="G13" s="184" t="s">
        <v>66</v>
      </c>
      <c r="H13" s="87"/>
      <c r="I13" s="87"/>
      <c r="J13" s="87"/>
      <c r="K13" s="176"/>
      <c r="L13" s="79">
        <v>21</v>
      </c>
      <c r="M13" s="79">
        <v>16</v>
      </c>
      <c r="N13" s="79">
        <v>5</v>
      </c>
      <c r="O13" s="88">
        <v>5</v>
      </c>
      <c r="P13" s="89">
        <v>0</v>
      </c>
      <c r="Q13" s="90">
        <f>O13+P13</f>
        <v>5</v>
      </c>
      <c r="R13" s="80">
        <f>IFERROR(Q13/N13,"-")</f>
        <v>1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0.2</v>
      </c>
      <c r="Y13" s="181">
        <v>8000</v>
      </c>
      <c r="Z13" s="182">
        <f>IFERROR(Y13/Q13,"-")</f>
        <v>1600</v>
      </c>
      <c r="AA13" s="182">
        <f>IFERROR(Y13/W13,"-")</f>
        <v>8000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0.2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0.4</v>
      </c>
      <c r="CI13" s="132">
        <v>1</v>
      </c>
      <c r="CJ13" s="133">
        <f>IFERROR(CI13/CG13,"-")</f>
        <v>0.5</v>
      </c>
      <c r="CK13" s="134">
        <v>8000</v>
      </c>
      <c r="CL13" s="135">
        <f>IFERROR(CK13/CG13,"-")</f>
        <v>4000</v>
      </c>
      <c r="CM13" s="136"/>
      <c r="CN13" s="136">
        <v>1</v>
      </c>
      <c r="CO13" s="136"/>
      <c r="CP13" s="137">
        <v>1</v>
      </c>
      <c r="CQ13" s="138">
        <v>8000</v>
      </c>
      <c r="CR13" s="138">
        <v>8000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1.0307692307692</v>
      </c>
      <c r="B14" s="184" t="s">
        <v>86</v>
      </c>
      <c r="C14" s="184" t="s">
        <v>58</v>
      </c>
      <c r="D14" s="184"/>
      <c r="E14" s="184" t="s">
        <v>68</v>
      </c>
      <c r="F14" s="184" t="s">
        <v>87</v>
      </c>
      <c r="G14" s="184" t="s">
        <v>61</v>
      </c>
      <c r="H14" s="87" t="s">
        <v>88</v>
      </c>
      <c r="I14" s="87" t="s">
        <v>83</v>
      </c>
      <c r="J14" s="186" t="s">
        <v>78</v>
      </c>
      <c r="K14" s="176">
        <v>65000</v>
      </c>
      <c r="L14" s="79">
        <v>5</v>
      </c>
      <c r="M14" s="79">
        <v>0</v>
      </c>
      <c r="N14" s="79">
        <v>19</v>
      </c>
      <c r="O14" s="88">
        <v>3</v>
      </c>
      <c r="P14" s="89">
        <v>0</v>
      </c>
      <c r="Q14" s="90">
        <f>O14+P14</f>
        <v>3</v>
      </c>
      <c r="R14" s="80">
        <f>IFERROR(Q14/N14,"-")</f>
        <v>0.15789473684211</v>
      </c>
      <c r="S14" s="79">
        <v>0</v>
      </c>
      <c r="T14" s="79">
        <v>1</v>
      </c>
      <c r="U14" s="80">
        <f>IFERROR(T14/(Q14),"-")</f>
        <v>0.33333333333333</v>
      </c>
      <c r="V14" s="81">
        <f>IFERROR(K14/SUM(Q14:Q15),"-")</f>
        <v>8125</v>
      </c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>
        <f>SUM(Y14:Y15)-SUM(K14:K15)</f>
        <v>2000</v>
      </c>
      <c r="AC14" s="83">
        <f>SUM(Y14:Y15)/SUM(K14:K15)</f>
        <v>1.0307692307692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2</v>
      </c>
      <c r="BG14" s="110">
        <f>IF(Q14=0,"",IF(BF14=0,"",(BF14/Q14)))</f>
        <v>0.66666666666667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0.33333333333333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68</v>
      </c>
      <c r="F15" s="184" t="s">
        <v>87</v>
      </c>
      <c r="G15" s="184" t="s">
        <v>66</v>
      </c>
      <c r="H15" s="87"/>
      <c r="I15" s="87"/>
      <c r="J15" s="87"/>
      <c r="K15" s="176"/>
      <c r="L15" s="79">
        <v>52</v>
      </c>
      <c r="M15" s="79">
        <v>22</v>
      </c>
      <c r="N15" s="79">
        <v>11</v>
      </c>
      <c r="O15" s="88">
        <v>5</v>
      </c>
      <c r="P15" s="89">
        <v>0</v>
      </c>
      <c r="Q15" s="90">
        <f>O15+P15</f>
        <v>5</v>
      </c>
      <c r="R15" s="80">
        <f>IFERROR(Q15/N15,"-")</f>
        <v>0.45454545454545</v>
      </c>
      <c r="S15" s="79">
        <v>0</v>
      </c>
      <c r="T15" s="79">
        <v>2</v>
      </c>
      <c r="U15" s="80">
        <f>IFERROR(T15/(Q15),"-")</f>
        <v>0.4</v>
      </c>
      <c r="V15" s="81"/>
      <c r="W15" s="82">
        <v>3</v>
      </c>
      <c r="X15" s="80">
        <f>IF(Q15=0,"-",W15/Q15)</f>
        <v>0.6</v>
      </c>
      <c r="Y15" s="181">
        <v>67000</v>
      </c>
      <c r="Z15" s="182">
        <f>IFERROR(Y15/Q15,"-")</f>
        <v>13400</v>
      </c>
      <c r="AA15" s="182">
        <f>IFERROR(Y15/W15,"-")</f>
        <v>22333.333333333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3</v>
      </c>
      <c r="BP15" s="117">
        <f>IF(Q15=0,"",IF(BO15=0,"",(BO15/Q15)))</f>
        <v>0.6</v>
      </c>
      <c r="BQ15" s="118">
        <v>2</v>
      </c>
      <c r="BR15" s="119">
        <f>IFERROR(BQ15/BO15,"-")</f>
        <v>0.66666666666667</v>
      </c>
      <c r="BS15" s="120">
        <v>61000</v>
      </c>
      <c r="BT15" s="121">
        <f>IFERROR(BS15/BO15,"-")</f>
        <v>20333.333333333</v>
      </c>
      <c r="BU15" s="122"/>
      <c r="BV15" s="122"/>
      <c r="BW15" s="122">
        <v>2</v>
      </c>
      <c r="BX15" s="123">
        <v>1</v>
      </c>
      <c r="BY15" s="124">
        <f>IF(Q15=0,"",IF(BX15=0,"",(BX15/Q15)))</f>
        <v>0.2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1</v>
      </c>
      <c r="CH15" s="131">
        <f>IF(Q15=0,"",IF(CG15=0,"",(CG15/Q15)))</f>
        <v>0.2</v>
      </c>
      <c r="CI15" s="132">
        <v>1</v>
      </c>
      <c r="CJ15" s="133">
        <f>IFERROR(CI15/CG15,"-")</f>
        <v>1</v>
      </c>
      <c r="CK15" s="134">
        <v>6000</v>
      </c>
      <c r="CL15" s="135">
        <f>IFERROR(CK15/CG15,"-")</f>
        <v>6000</v>
      </c>
      <c r="CM15" s="136"/>
      <c r="CN15" s="136">
        <v>1</v>
      </c>
      <c r="CO15" s="136"/>
      <c r="CP15" s="137">
        <v>3</v>
      </c>
      <c r="CQ15" s="138">
        <v>67000</v>
      </c>
      <c r="CR15" s="138">
        <v>45000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</v>
      </c>
      <c r="B16" s="184" t="s">
        <v>90</v>
      </c>
      <c r="C16" s="184" t="s">
        <v>58</v>
      </c>
      <c r="D16" s="184"/>
      <c r="E16" s="184" t="s">
        <v>91</v>
      </c>
      <c r="F16" s="184" t="s">
        <v>92</v>
      </c>
      <c r="G16" s="184" t="s">
        <v>61</v>
      </c>
      <c r="H16" s="87" t="s">
        <v>93</v>
      </c>
      <c r="I16" s="87" t="s">
        <v>94</v>
      </c>
      <c r="J16" s="185" t="s">
        <v>95</v>
      </c>
      <c r="K16" s="176">
        <v>30000</v>
      </c>
      <c r="L16" s="79">
        <v>1</v>
      </c>
      <c r="M16" s="79">
        <v>0</v>
      </c>
      <c r="N16" s="79">
        <v>24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>
        <f>IFERROR(K16/SUM(Q16:Q17),"-")</f>
        <v>30000</v>
      </c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>
        <f>SUM(Y16:Y17)-SUM(K16:K17)</f>
        <v>-30000</v>
      </c>
      <c r="AC16" s="83">
        <f>SUM(Y16:Y17)/SUM(K16:K17)</f>
        <v>0</v>
      </c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96</v>
      </c>
      <c r="C17" s="184" t="s">
        <v>58</v>
      </c>
      <c r="D17" s="184"/>
      <c r="E17" s="184" t="s">
        <v>91</v>
      </c>
      <c r="F17" s="184" t="s">
        <v>92</v>
      </c>
      <c r="G17" s="184" t="s">
        <v>66</v>
      </c>
      <c r="H17" s="87"/>
      <c r="I17" s="87"/>
      <c r="J17" s="87"/>
      <c r="K17" s="176"/>
      <c r="L17" s="79">
        <v>11</v>
      </c>
      <c r="M17" s="79">
        <v>7</v>
      </c>
      <c r="N17" s="79">
        <v>9</v>
      </c>
      <c r="O17" s="88">
        <v>1</v>
      </c>
      <c r="P17" s="89">
        <v>0</v>
      </c>
      <c r="Q17" s="90">
        <f>O17+P17</f>
        <v>1</v>
      </c>
      <c r="R17" s="80">
        <f>IFERROR(Q17/N17,"-")</f>
        <v>0.11111111111111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1</v>
      </c>
      <c r="BY17" s="124">
        <f>IF(Q17=0,"",IF(BX17=0,"",(BX17/Q17)))</f>
        <v>1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1.4666666666667</v>
      </c>
      <c r="B18" s="184" t="s">
        <v>97</v>
      </c>
      <c r="C18" s="184" t="s">
        <v>58</v>
      </c>
      <c r="D18" s="184"/>
      <c r="E18" s="184" t="s">
        <v>91</v>
      </c>
      <c r="F18" s="184" t="s">
        <v>98</v>
      </c>
      <c r="G18" s="184" t="s">
        <v>61</v>
      </c>
      <c r="H18" s="87" t="s">
        <v>93</v>
      </c>
      <c r="I18" s="87" t="s">
        <v>94</v>
      </c>
      <c r="J18" s="186" t="s">
        <v>99</v>
      </c>
      <c r="K18" s="176">
        <v>30000</v>
      </c>
      <c r="L18" s="79">
        <v>4</v>
      </c>
      <c r="M18" s="79">
        <v>0</v>
      </c>
      <c r="N18" s="79">
        <v>42</v>
      </c>
      <c r="O18" s="88">
        <v>1</v>
      </c>
      <c r="P18" s="89">
        <v>0</v>
      </c>
      <c r="Q18" s="90">
        <f>O18+P18</f>
        <v>1</v>
      </c>
      <c r="R18" s="80">
        <f>IFERROR(Q18/N18,"-")</f>
        <v>0.023809523809524</v>
      </c>
      <c r="S18" s="79">
        <v>0</v>
      </c>
      <c r="T18" s="79">
        <v>1</v>
      </c>
      <c r="U18" s="80">
        <f>IFERROR(T18/(Q18),"-")</f>
        <v>1</v>
      </c>
      <c r="V18" s="81">
        <f>IFERROR(K18/SUM(Q18:Q19),"-")</f>
        <v>5000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14000</v>
      </c>
      <c r="AC18" s="83">
        <f>SUM(Y18:Y19)/SUM(K18:K19)</f>
        <v>1.4666666666667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1</v>
      </c>
      <c r="BG18" s="110">
        <f>IF(Q18=0,"",IF(BF18=0,"",(BF18/Q18)))</f>
        <v>1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/>
      <c r="BP18" s="117">
        <f>IF(Q18=0,"",IF(BO18=0,"",(BO18/Q18)))</f>
        <v>0</v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100</v>
      </c>
      <c r="C19" s="184" t="s">
        <v>58</v>
      </c>
      <c r="D19" s="184"/>
      <c r="E19" s="184" t="s">
        <v>91</v>
      </c>
      <c r="F19" s="184" t="s">
        <v>98</v>
      </c>
      <c r="G19" s="184" t="s">
        <v>66</v>
      </c>
      <c r="H19" s="87"/>
      <c r="I19" s="87"/>
      <c r="J19" s="87"/>
      <c r="K19" s="176"/>
      <c r="L19" s="79">
        <v>14</v>
      </c>
      <c r="M19" s="79">
        <v>11</v>
      </c>
      <c r="N19" s="79">
        <v>7</v>
      </c>
      <c r="O19" s="88">
        <v>5</v>
      </c>
      <c r="P19" s="89">
        <v>0</v>
      </c>
      <c r="Q19" s="90">
        <f>O19+P19</f>
        <v>5</v>
      </c>
      <c r="R19" s="80">
        <f>IFERROR(Q19/N19,"-")</f>
        <v>0.71428571428571</v>
      </c>
      <c r="S19" s="79">
        <v>0</v>
      </c>
      <c r="T19" s="79">
        <v>3</v>
      </c>
      <c r="U19" s="80">
        <f>IFERROR(T19/(Q19),"-")</f>
        <v>0.6</v>
      </c>
      <c r="V19" s="81"/>
      <c r="W19" s="82">
        <v>2</v>
      </c>
      <c r="X19" s="80">
        <f>IF(Q19=0,"-",W19/Q19)</f>
        <v>0.4</v>
      </c>
      <c r="Y19" s="181">
        <v>44000</v>
      </c>
      <c r="Z19" s="182">
        <f>IFERROR(Y19/Q19,"-")</f>
        <v>8800</v>
      </c>
      <c r="AA19" s="182">
        <f>IFERROR(Y19/W19,"-")</f>
        <v>22000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0.2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2</v>
      </c>
      <c r="BG19" s="110">
        <f>IF(Q19=0,"",IF(BF19=0,"",(BF19/Q19)))</f>
        <v>0.4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0.2</v>
      </c>
      <c r="BQ19" s="118">
        <v>1</v>
      </c>
      <c r="BR19" s="119">
        <f>IFERROR(BQ19/BO19,"-")</f>
        <v>1</v>
      </c>
      <c r="BS19" s="120">
        <v>10000</v>
      </c>
      <c r="BT19" s="121">
        <f>IFERROR(BS19/BO19,"-")</f>
        <v>10000</v>
      </c>
      <c r="BU19" s="122"/>
      <c r="BV19" s="122">
        <v>1</v>
      </c>
      <c r="BW19" s="122"/>
      <c r="BX19" s="123"/>
      <c r="BY19" s="124">
        <f>IF(Q19=0,"",IF(BX19=0,"",(BX19/Q19)))</f>
        <v>0</v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>
        <v>1</v>
      </c>
      <c r="CH19" s="131">
        <f>IF(Q19=0,"",IF(CG19=0,"",(CG19/Q19)))</f>
        <v>0.2</v>
      </c>
      <c r="CI19" s="132">
        <v>1</v>
      </c>
      <c r="CJ19" s="133">
        <f>IFERROR(CI19/CG19,"-")</f>
        <v>1</v>
      </c>
      <c r="CK19" s="134">
        <v>34000</v>
      </c>
      <c r="CL19" s="135">
        <f>IFERROR(CK19/CG19,"-")</f>
        <v>34000</v>
      </c>
      <c r="CM19" s="136"/>
      <c r="CN19" s="136"/>
      <c r="CO19" s="136">
        <v>1</v>
      </c>
      <c r="CP19" s="137">
        <v>2</v>
      </c>
      <c r="CQ19" s="138">
        <v>44000</v>
      </c>
      <c r="CR19" s="138">
        <v>34000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</v>
      </c>
      <c r="B20" s="184" t="s">
        <v>101</v>
      </c>
      <c r="C20" s="184" t="s">
        <v>58</v>
      </c>
      <c r="D20" s="184"/>
      <c r="E20" s="184" t="s">
        <v>91</v>
      </c>
      <c r="F20" s="184" t="s">
        <v>102</v>
      </c>
      <c r="G20" s="184" t="s">
        <v>61</v>
      </c>
      <c r="H20" s="87" t="s">
        <v>93</v>
      </c>
      <c r="I20" s="87" t="s">
        <v>94</v>
      </c>
      <c r="J20" s="185" t="s">
        <v>72</v>
      </c>
      <c r="K20" s="176">
        <v>30000</v>
      </c>
      <c r="L20" s="79">
        <v>2</v>
      </c>
      <c r="M20" s="79">
        <v>0</v>
      </c>
      <c r="N20" s="79">
        <v>25</v>
      </c>
      <c r="O20" s="88">
        <v>1</v>
      </c>
      <c r="P20" s="89">
        <v>0</v>
      </c>
      <c r="Q20" s="90">
        <f>O20+P20</f>
        <v>1</v>
      </c>
      <c r="R20" s="80">
        <f>IFERROR(Q20/N20,"-")</f>
        <v>0.04</v>
      </c>
      <c r="S20" s="79">
        <v>0</v>
      </c>
      <c r="T20" s="79">
        <v>0</v>
      </c>
      <c r="U20" s="80">
        <f>IFERROR(T20/(Q20),"-")</f>
        <v>0</v>
      </c>
      <c r="V20" s="81">
        <f>IFERROR(K20/SUM(Q20:Q21),"-")</f>
        <v>6000</v>
      </c>
      <c r="W20" s="82">
        <v>0</v>
      </c>
      <c r="X20" s="80">
        <f>IF(Q20=0,"-",W20/Q20)</f>
        <v>0</v>
      </c>
      <c r="Y20" s="181">
        <v>0</v>
      </c>
      <c r="Z20" s="182">
        <f>IFERROR(Y20/Q20,"-")</f>
        <v>0</v>
      </c>
      <c r="AA20" s="182" t="str">
        <f>IFERROR(Y20/W20,"-")</f>
        <v>-</v>
      </c>
      <c r="AB20" s="176">
        <f>SUM(Y20:Y21)-SUM(K20:K21)</f>
        <v>-30000</v>
      </c>
      <c r="AC20" s="83">
        <f>SUM(Y20:Y21)/SUM(K20:K21)</f>
        <v>0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>
        <f>IF(Q20=0,"",IF(BF20=0,"",(BF20/Q20)))</f>
        <v>0</v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>
        <v>1</v>
      </c>
      <c r="BP20" s="117">
        <f>IF(Q20=0,"",IF(BO20=0,"",(BO20/Q20)))</f>
        <v>1</v>
      </c>
      <c r="BQ20" s="118"/>
      <c r="BR20" s="119">
        <f>IFERROR(BQ20/BO20,"-")</f>
        <v>0</v>
      </c>
      <c r="BS20" s="120"/>
      <c r="BT20" s="121">
        <f>IFERROR(BS20/BO20,"-")</f>
        <v>0</v>
      </c>
      <c r="BU20" s="122"/>
      <c r="BV20" s="122"/>
      <c r="BW20" s="122"/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103</v>
      </c>
      <c r="C21" s="184" t="s">
        <v>58</v>
      </c>
      <c r="D21" s="184"/>
      <c r="E21" s="184" t="s">
        <v>91</v>
      </c>
      <c r="F21" s="184" t="s">
        <v>102</v>
      </c>
      <c r="G21" s="184" t="s">
        <v>66</v>
      </c>
      <c r="H21" s="87"/>
      <c r="I21" s="87"/>
      <c r="J21" s="87"/>
      <c r="K21" s="176"/>
      <c r="L21" s="79">
        <v>12</v>
      </c>
      <c r="M21" s="79">
        <v>11</v>
      </c>
      <c r="N21" s="79">
        <v>8</v>
      </c>
      <c r="O21" s="88">
        <v>4</v>
      </c>
      <c r="P21" s="89">
        <v>0</v>
      </c>
      <c r="Q21" s="90">
        <f>O21+P21</f>
        <v>4</v>
      </c>
      <c r="R21" s="80">
        <f>IFERROR(Q21/N21,"-")</f>
        <v>0.5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>
        <v>1</v>
      </c>
      <c r="AO21" s="98">
        <f>IF(Q21=0,"",IF(AN21=0,"",(AN21/Q21)))</f>
        <v>0.25</v>
      </c>
      <c r="AP21" s="97"/>
      <c r="AQ21" s="99">
        <f>IFERROR(AP21/AN21,"-")</f>
        <v>0</v>
      </c>
      <c r="AR21" s="100"/>
      <c r="AS21" s="101">
        <f>IFERROR(AR21/AN21,"-")</f>
        <v>0</v>
      </c>
      <c r="AT21" s="102"/>
      <c r="AU21" s="102"/>
      <c r="AV21" s="102"/>
      <c r="AW21" s="103">
        <v>1</v>
      </c>
      <c r="AX21" s="104">
        <f>IF(Q21=0,"",IF(AW21=0,"",(AW21/Q21)))</f>
        <v>0.25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1</v>
      </c>
      <c r="BY21" s="124">
        <f>IF(Q21=0,"",IF(BX21=0,"",(BX21/Q21)))</f>
        <v>0.25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</v>
      </c>
      <c r="CH21" s="131">
        <f>IF(Q21=0,"",IF(CG21=0,"",(CG21/Q21)))</f>
        <v>0.25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</v>
      </c>
      <c r="B22" s="184" t="s">
        <v>104</v>
      </c>
      <c r="C22" s="184" t="s">
        <v>58</v>
      </c>
      <c r="D22" s="184"/>
      <c r="E22" s="184" t="s">
        <v>91</v>
      </c>
      <c r="F22" s="184" t="s">
        <v>105</v>
      </c>
      <c r="G22" s="184" t="s">
        <v>61</v>
      </c>
      <c r="H22" s="87" t="s">
        <v>93</v>
      </c>
      <c r="I22" s="87" t="s">
        <v>94</v>
      </c>
      <c r="J22" s="185" t="s">
        <v>84</v>
      </c>
      <c r="K22" s="176">
        <v>30000</v>
      </c>
      <c r="L22" s="79">
        <v>6</v>
      </c>
      <c r="M22" s="79">
        <v>0</v>
      </c>
      <c r="N22" s="79">
        <v>38</v>
      </c>
      <c r="O22" s="88">
        <v>1</v>
      </c>
      <c r="P22" s="89">
        <v>0</v>
      </c>
      <c r="Q22" s="90">
        <f>O22+P22</f>
        <v>1</v>
      </c>
      <c r="R22" s="80">
        <f>IFERROR(Q22/N22,"-")</f>
        <v>0.026315789473684</v>
      </c>
      <c r="S22" s="79">
        <v>0</v>
      </c>
      <c r="T22" s="79">
        <v>0</v>
      </c>
      <c r="U22" s="80">
        <f>IFERROR(T22/(Q22),"-")</f>
        <v>0</v>
      </c>
      <c r="V22" s="81">
        <f>IFERROR(K22/SUM(Q22:Q23),"-")</f>
        <v>6000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-30000</v>
      </c>
      <c r="AC22" s="83">
        <f>SUM(Y22:Y23)/SUM(K22:K23)</f>
        <v>0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91</v>
      </c>
      <c r="F23" s="184" t="s">
        <v>105</v>
      </c>
      <c r="G23" s="184" t="s">
        <v>66</v>
      </c>
      <c r="H23" s="87"/>
      <c r="I23" s="87"/>
      <c r="J23" s="87"/>
      <c r="K23" s="176"/>
      <c r="L23" s="79">
        <v>18</v>
      </c>
      <c r="M23" s="79">
        <v>10</v>
      </c>
      <c r="N23" s="79">
        <v>1</v>
      </c>
      <c r="O23" s="88">
        <v>4</v>
      </c>
      <c r="P23" s="89">
        <v>0</v>
      </c>
      <c r="Q23" s="90">
        <f>O23+P23</f>
        <v>4</v>
      </c>
      <c r="R23" s="80">
        <f>IFERROR(Q23/N23,"-")</f>
        <v>4</v>
      </c>
      <c r="S23" s="79">
        <v>0</v>
      </c>
      <c r="T23" s="79">
        <v>1</v>
      </c>
      <c r="U23" s="80">
        <f>IFERROR(T23/(Q23),"-")</f>
        <v>0.25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>
        <v>1</v>
      </c>
      <c r="AF23" s="92">
        <f>IF(Q23=0,"",IF(AE23=0,"",(AE23/Q23)))</f>
        <v>0.25</v>
      </c>
      <c r="AG23" s="91"/>
      <c r="AH23" s="93">
        <f>IFERROR(AG23/AE23,"-")</f>
        <v>0</v>
      </c>
      <c r="AI23" s="94"/>
      <c r="AJ23" s="95">
        <f>IFERROR(AI23/AE23,"-")</f>
        <v>0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1</v>
      </c>
      <c r="BP23" s="117">
        <f>IF(Q23=0,"",IF(BO23=0,"",(BO23/Q23)))</f>
        <v>0.25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2</v>
      </c>
      <c r="BY23" s="124">
        <f>IF(Q23=0,"",IF(BX23=0,"",(BX23/Q23)))</f>
        <v>0.5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0.66</v>
      </c>
      <c r="B24" s="184" t="s">
        <v>107</v>
      </c>
      <c r="C24" s="184" t="s">
        <v>58</v>
      </c>
      <c r="D24" s="184"/>
      <c r="E24" s="184" t="s">
        <v>108</v>
      </c>
      <c r="F24" s="184" t="s">
        <v>105</v>
      </c>
      <c r="G24" s="184" t="s">
        <v>61</v>
      </c>
      <c r="H24" s="87" t="s">
        <v>70</v>
      </c>
      <c r="I24" s="87" t="s">
        <v>109</v>
      </c>
      <c r="J24" s="186" t="s">
        <v>110</v>
      </c>
      <c r="K24" s="176">
        <v>100000</v>
      </c>
      <c r="L24" s="79">
        <v>9</v>
      </c>
      <c r="M24" s="79">
        <v>0</v>
      </c>
      <c r="N24" s="79">
        <v>57</v>
      </c>
      <c r="O24" s="88">
        <v>3</v>
      </c>
      <c r="P24" s="89">
        <v>0</v>
      </c>
      <c r="Q24" s="90">
        <f>O24+P24</f>
        <v>3</v>
      </c>
      <c r="R24" s="80">
        <f>IFERROR(Q24/N24,"-")</f>
        <v>0.052631578947368</v>
      </c>
      <c r="S24" s="79">
        <v>0</v>
      </c>
      <c r="T24" s="79">
        <v>1</v>
      </c>
      <c r="U24" s="80">
        <f>IFERROR(T24/(Q24),"-")</f>
        <v>0.33333333333333</v>
      </c>
      <c r="V24" s="81">
        <f>IFERROR(K24/SUM(Q24:Q28),"-")</f>
        <v>7692.3076923077</v>
      </c>
      <c r="W24" s="82">
        <v>1</v>
      </c>
      <c r="X24" s="80">
        <f>IF(Q24=0,"-",W24/Q24)</f>
        <v>0.33333333333333</v>
      </c>
      <c r="Y24" s="181">
        <v>21000</v>
      </c>
      <c r="Z24" s="182">
        <f>IFERROR(Y24/Q24,"-")</f>
        <v>7000</v>
      </c>
      <c r="AA24" s="182">
        <f>IFERROR(Y24/W24,"-")</f>
        <v>21000</v>
      </c>
      <c r="AB24" s="176">
        <f>SUM(Y24:Y28)-SUM(K24:K28)</f>
        <v>-34000</v>
      </c>
      <c r="AC24" s="83">
        <f>SUM(Y24:Y28)/SUM(K24:K28)</f>
        <v>0.66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0.33333333333333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2</v>
      </c>
      <c r="BP24" s="117">
        <f>IF(Q24=0,"",IF(BO24=0,"",(BO24/Q24)))</f>
        <v>0.66666666666667</v>
      </c>
      <c r="BQ24" s="118">
        <v>1</v>
      </c>
      <c r="BR24" s="119">
        <f>IFERROR(BQ24/BO24,"-")</f>
        <v>0.5</v>
      </c>
      <c r="BS24" s="120">
        <v>21000</v>
      </c>
      <c r="BT24" s="121">
        <f>IFERROR(BS24/BO24,"-")</f>
        <v>10500</v>
      </c>
      <c r="BU24" s="122"/>
      <c r="BV24" s="122"/>
      <c r="BW24" s="122">
        <v>1</v>
      </c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21000</v>
      </c>
      <c r="CR24" s="138">
        <v>21000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111</v>
      </c>
      <c r="C25" s="184" t="s">
        <v>58</v>
      </c>
      <c r="D25" s="184"/>
      <c r="E25" s="184" t="s">
        <v>108</v>
      </c>
      <c r="F25" s="184" t="s">
        <v>102</v>
      </c>
      <c r="G25" s="184" t="s">
        <v>61</v>
      </c>
      <c r="H25" s="87" t="s">
        <v>70</v>
      </c>
      <c r="I25" s="87" t="s">
        <v>109</v>
      </c>
      <c r="J25" s="185" t="s">
        <v>95</v>
      </c>
      <c r="K25" s="176"/>
      <c r="L25" s="79">
        <v>4</v>
      </c>
      <c r="M25" s="79">
        <v>0</v>
      </c>
      <c r="N25" s="79">
        <v>38</v>
      </c>
      <c r="O25" s="88">
        <v>2</v>
      </c>
      <c r="P25" s="89">
        <v>0</v>
      </c>
      <c r="Q25" s="90">
        <f>O25+P25</f>
        <v>2</v>
      </c>
      <c r="R25" s="80">
        <f>IFERROR(Q25/N25,"-")</f>
        <v>0.052631578947368</v>
      </c>
      <c r="S25" s="79">
        <v>0</v>
      </c>
      <c r="T25" s="79">
        <v>1</v>
      </c>
      <c r="U25" s="80">
        <f>IFERROR(T25/(Q25),"-")</f>
        <v>0.5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>
        <v>1</v>
      </c>
      <c r="AX25" s="104">
        <f>IF(Q25=0,"",IF(AW25=0,"",(AW25/Q25)))</f>
        <v>0.5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/>
      <c r="BG25" s="110">
        <f>IF(Q25=0,"",IF(BF25=0,"",(BF25/Q25)))</f>
        <v>0</v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/>
      <c r="B26" s="184" t="s">
        <v>112</v>
      </c>
      <c r="C26" s="184" t="s">
        <v>58</v>
      </c>
      <c r="D26" s="184"/>
      <c r="E26" s="184" t="s">
        <v>108</v>
      </c>
      <c r="F26" s="184" t="s">
        <v>98</v>
      </c>
      <c r="G26" s="184" t="s">
        <v>61</v>
      </c>
      <c r="H26" s="87" t="s">
        <v>70</v>
      </c>
      <c r="I26" s="87" t="s">
        <v>109</v>
      </c>
      <c r="J26" s="186" t="s">
        <v>78</v>
      </c>
      <c r="K26" s="176"/>
      <c r="L26" s="79">
        <v>6</v>
      </c>
      <c r="M26" s="79">
        <v>0</v>
      </c>
      <c r="N26" s="79">
        <v>24</v>
      </c>
      <c r="O26" s="88">
        <v>0</v>
      </c>
      <c r="P26" s="89">
        <v>0</v>
      </c>
      <c r="Q26" s="90">
        <f>O26+P26</f>
        <v>0</v>
      </c>
      <c r="R26" s="80">
        <f>IFERROR(Q26/N26,"-")</f>
        <v>0</v>
      </c>
      <c r="S26" s="79">
        <v>0</v>
      </c>
      <c r="T26" s="79">
        <v>0</v>
      </c>
      <c r="U26" s="80" t="str">
        <f>IFERROR(T26/(Q26),"-")</f>
        <v>-</v>
      </c>
      <c r="V26" s="81"/>
      <c r="W26" s="82">
        <v>0</v>
      </c>
      <c r="X26" s="80" t="str">
        <f>IF(Q26=0,"-",W26/Q26)</f>
        <v>-</v>
      </c>
      <c r="Y26" s="181">
        <v>0</v>
      </c>
      <c r="Z26" s="182" t="str">
        <f>IFERROR(Y26/Q26,"-")</f>
        <v>-</v>
      </c>
      <c r="AA26" s="182" t="str">
        <f>IFERROR(Y26/W26,"-")</f>
        <v>-</v>
      </c>
      <c r="AB26" s="176"/>
      <c r="AC26" s="83"/>
      <c r="AD26" s="77"/>
      <c r="AE26" s="91"/>
      <c r="AF26" s="92" t="str">
        <f>IF(Q26=0,"",IF(AE26=0,"",(AE26/Q26)))</f>
        <v/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 t="str">
        <f>IF(Q26=0,"",IF(AN26=0,"",(AN26/Q26)))</f>
        <v/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 t="str">
        <f>IF(Q26=0,"",IF(AW26=0,"",(AW26/Q26)))</f>
        <v/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 t="str">
        <f>IF(Q26=0,"",IF(BF26=0,"",(BF26/Q26)))</f>
        <v/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/>
      <c r="BP26" s="117" t="str">
        <f>IF(Q26=0,"",IF(BO26=0,"",(BO26/Q26)))</f>
        <v/>
      </c>
      <c r="BQ26" s="118"/>
      <c r="BR26" s="119" t="str">
        <f>IFERROR(BQ26/BO26,"-")</f>
        <v>-</v>
      </c>
      <c r="BS26" s="120"/>
      <c r="BT26" s="121" t="str">
        <f>IFERROR(BS26/BO26,"-")</f>
        <v>-</v>
      </c>
      <c r="BU26" s="122"/>
      <c r="BV26" s="122"/>
      <c r="BW26" s="122"/>
      <c r="BX26" s="123"/>
      <c r="BY26" s="124" t="str">
        <f>IF(Q26=0,"",IF(BX26=0,"",(BX26/Q26)))</f>
        <v/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 t="str">
        <f>IF(Q26=0,"",IF(CG26=0,"",(CG26/Q26)))</f>
        <v/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113</v>
      </c>
      <c r="C27" s="184" t="s">
        <v>58</v>
      </c>
      <c r="D27" s="184"/>
      <c r="E27" s="184" t="s">
        <v>108</v>
      </c>
      <c r="F27" s="184" t="s">
        <v>92</v>
      </c>
      <c r="G27" s="184" t="s">
        <v>61</v>
      </c>
      <c r="H27" s="87" t="s">
        <v>70</v>
      </c>
      <c r="I27" s="87" t="s">
        <v>109</v>
      </c>
      <c r="J27" s="185" t="s">
        <v>84</v>
      </c>
      <c r="K27" s="176"/>
      <c r="L27" s="79">
        <v>9</v>
      </c>
      <c r="M27" s="79">
        <v>0</v>
      </c>
      <c r="N27" s="79">
        <v>51</v>
      </c>
      <c r="O27" s="88">
        <v>2</v>
      </c>
      <c r="P27" s="89">
        <v>0</v>
      </c>
      <c r="Q27" s="90">
        <f>O27+P27</f>
        <v>2</v>
      </c>
      <c r="R27" s="80">
        <f>IFERROR(Q27/N27,"-")</f>
        <v>0.03921568627451</v>
      </c>
      <c r="S27" s="79">
        <v>0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1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/>
      <c r="B28" s="184" t="s">
        <v>114</v>
      </c>
      <c r="C28" s="184" t="s">
        <v>58</v>
      </c>
      <c r="D28" s="184"/>
      <c r="E28" s="184" t="s">
        <v>115</v>
      </c>
      <c r="F28" s="184" t="s">
        <v>115</v>
      </c>
      <c r="G28" s="184" t="s">
        <v>66</v>
      </c>
      <c r="H28" s="87" t="s">
        <v>116</v>
      </c>
      <c r="I28" s="87"/>
      <c r="J28" s="87"/>
      <c r="K28" s="176"/>
      <c r="L28" s="79">
        <v>115</v>
      </c>
      <c r="M28" s="79">
        <v>38</v>
      </c>
      <c r="N28" s="79">
        <v>14</v>
      </c>
      <c r="O28" s="88">
        <v>6</v>
      </c>
      <c r="P28" s="89">
        <v>0</v>
      </c>
      <c r="Q28" s="90">
        <f>O28+P28</f>
        <v>6</v>
      </c>
      <c r="R28" s="80">
        <f>IFERROR(Q28/N28,"-")</f>
        <v>0.42857142857143</v>
      </c>
      <c r="S28" s="79">
        <v>0</v>
      </c>
      <c r="T28" s="79">
        <v>1</v>
      </c>
      <c r="U28" s="80">
        <f>IFERROR(T28/(Q28),"-")</f>
        <v>0.16666666666667</v>
      </c>
      <c r="V28" s="81"/>
      <c r="W28" s="82">
        <v>3</v>
      </c>
      <c r="X28" s="80">
        <f>IF(Q28=0,"-",W28/Q28)</f>
        <v>0.5</v>
      </c>
      <c r="Y28" s="181">
        <v>45000</v>
      </c>
      <c r="Z28" s="182">
        <f>IFERROR(Y28/Q28,"-")</f>
        <v>7500</v>
      </c>
      <c r="AA28" s="182">
        <f>IFERROR(Y28/W28,"-")</f>
        <v>15000</v>
      </c>
      <c r="AB28" s="176"/>
      <c r="AC28" s="83"/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1</v>
      </c>
      <c r="BG28" s="110">
        <f>IF(Q28=0,"",IF(BF28=0,"",(BF28/Q28)))</f>
        <v>0.16666666666667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2</v>
      </c>
      <c r="BP28" s="117">
        <f>IF(Q28=0,"",IF(BO28=0,"",(BO28/Q28)))</f>
        <v>0.33333333333333</v>
      </c>
      <c r="BQ28" s="118">
        <v>2</v>
      </c>
      <c r="BR28" s="119">
        <f>IFERROR(BQ28/BO28,"-")</f>
        <v>1</v>
      </c>
      <c r="BS28" s="120">
        <v>40000</v>
      </c>
      <c r="BT28" s="121">
        <f>IFERROR(BS28/BO28,"-")</f>
        <v>20000</v>
      </c>
      <c r="BU28" s="122"/>
      <c r="BV28" s="122"/>
      <c r="BW28" s="122">
        <v>2</v>
      </c>
      <c r="BX28" s="123">
        <v>3</v>
      </c>
      <c r="BY28" s="124">
        <f>IF(Q28=0,"",IF(BX28=0,"",(BX28/Q28)))</f>
        <v>0.5</v>
      </c>
      <c r="BZ28" s="125">
        <v>1</v>
      </c>
      <c r="CA28" s="126">
        <f>IFERROR(BZ28/BX28,"-")</f>
        <v>0.33333333333333</v>
      </c>
      <c r="CB28" s="127">
        <v>5000</v>
      </c>
      <c r="CC28" s="128">
        <f>IFERROR(CB28/BX28,"-")</f>
        <v>1666.6666666667</v>
      </c>
      <c r="CD28" s="129">
        <v>1</v>
      </c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3</v>
      </c>
      <c r="CQ28" s="138">
        <v>45000</v>
      </c>
      <c r="CR28" s="138">
        <v>22000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>
        <f>AC29</f>
        <v>0</v>
      </c>
      <c r="B29" s="184" t="s">
        <v>117</v>
      </c>
      <c r="C29" s="184" t="s">
        <v>58</v>
      </c>
      <c r="D29" s="184"/>
      <c r="E29" s="184" t="s">
        <v>68</v>
      </c>
      <c r="F29" s="184" t="s">
        <v>69</v>
      </c>
      <c r="G29" s="184" t="s">
        <v>61</v>
      </c>
      <c r="H29" s="87" t="s">
        <v>118</v>
      </c>
      <c r="I29" s="87" t="s">
        <v>71</v>
      </c>
      <c r="J29" s="87"/>
      <c r="K29" s="176">
        <v>190000</v>
      </c>
      <c r="L29" s="79">
        <v>10</v>
      </c>
      <c r="M29" s="79">
        <v>0</v>
      </c>
      <c r="N29" s="79">
        <v>43</v>
      </c>
      <c r="O29" s="88">
        <v>5</v>
      </c>
      <c r="P29" s="89">
        <v>0</v>
      </c>
      <c r="Q29" s="90">
        <f>O29+P29</f>
        <v>5</v>
      </c>
      <c r="R29" s="80">
        <f>IFERROR(Q29/N29,"-")</f>
        <v>0.11627906976744</v>
      </c>
      <c r="S29" s="79">
        <v>0</v>
      </c>
      <c r="T29" s="79">
        <v>0</v>
      </c>
      <c r="U29" s="80">
        <f>IFERROR(T29/(Q29),"-")</f>
        <v>0</v>
      </c>
      <c r="V29" s="81">
        <f>IFERROR(K29/SUM(Q29:Q30),"-")</f>
        <v>12666.666666667</v>
      </c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>
        <f>SUM(Y29:Y30)-SUM(K29:K30)</f>
        <v>-190000</v>
      </c>
      <c r="AC29" s="83">
        <f>SUM(Y29:Y30)/SUM(K29:K30)</f>
        <v>0</v>
      </c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/>
      <c r="BG29" s="110">
        <f>IF(Q29=0,"",IF(BF29=0,"",(BF29/Q29)))</f>
        <v>0</v>
      </c>
      <c r="BH29" s="109"/>
      <c r="BI29" s="111" t="str">
        <f>IFERROR(BH29/BF29,"-")</f>
        <v>-</v>
      </c>
      <c r="BJ29" s="112"/>
      <c r="BK29" s="113" t="str">
        <f>IFERROR(BJ29/BF29,"-")</f>
        <v>-</v>
      </c>
      <c r="BL29" s="114"/>
      <c r="BM29" s="114"/>
      <c r="BN29" s="114"/>
      <c r="BO29" s="116">
        <v>3</v>
      </c>
      <c r="BP29" s="117">
        <f>IF(Q29=0,"",IF(BO29=0,"",(BO29/Q29)))</f>
        <v>0.6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2</v>
      </c>
      <c r="BY29" s="124">
        <f>IF(Q29=0,"",IF(BX29=0,"",(BX29/Q29)))</f>
        <v>0.4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119</v>
      </c>
      <c r="C30" s="184" t="s">
        <v>58</v>
      </c>
      <c r="D30" s="184"/>
      <c r="E30" s="184" t="s">
        <v>68</v>
      </c>
      <c r="F30" s="184" t="s">
        <v>69</v>
      </c>
      <c r="G30" s="184" t="s">
        <v>66</v>
      </c>
      <c r="H30" s="87"/>
      <c r="I30" s="87"/>
      <c r="J30" s="87"/>
      <c r="K30" s="176"/>
      <c r="L30" s="79">
        <v>36</v>
      </c>
      <c r="M30" s="79">
        <v>26</v>
      </c>
      <c r="N30" s="79">
        <v>13</v>
      </c>
      <c r="O30" s="88">
        <v>10</v>
      </c>
      <c r="P30" s="89">
        <v>0</v>
      </c>
      <c r="Q30" s="90">
        <f>O30+P30</f>
        <v>10</v>
      </c>
      <c r="R30" s="80">
        <f>IFERROR(Q30/N30,"-")</f>
        <v>0.76923076923077</v>
      </c>
      <c r="S30" s="79">
        <v>1</v>
      </c>
      <c r="T30" s="79">
        <v>4</v>
      </c>
      <c r="U30" s="80">
        <f>IFERROR(T30/(Q30),"-")</f>
        <v>0.4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1</v>
      </c>
      <c r="AO30" s="98">
        <f>IF(Q30=0,"",IF(AN30=0,"",(AN30/Q30)))</f>
        <v>0.1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4</v>
      </c>
      <c r="BP30" s="117">
        <f>IF(Q30=0,"",IF(BO30=0,"",(BO30/Q30)))</f>
        <v>0.4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3</v>
      </c>
      <c r="BY30" s="124">
        <f>IF(Q30=0,"",IF(BX30=0,"",(BX30/Q30)))</f>
        <v>0.3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>
        <v>2</v>
      </c>
      <c r="CH30" s="131">
        <f>IF(Q30=0,"",IF(CG30=0,"",(CG30/Q30)))</f>
        <v>0.2</v>
      </c>
      <c r="CI30" s="132"/>
      <c r="CJ30" s="133">
        <f>IFERROR(CI30/CG30,"-")</f>
        <v>0</v>
      </c>
      <c r="CK30" s="134"/>
      <c r="CL30" s="135">
        <f>IFERROR(CK30/CG30,"-")</f>
        <v>0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>
        <f>AC31</f>
        <v>0.46</v>
      </c>
      <c r="B31" s="184" t="s">
        <v>120</v>
      </c>
      <c r="C31" s="184" t="s">
        <v>58</v>
      </c>
      <c r="D31" s="184"/>
      <c r="E31" s="184" t="s">
        <v>66</v>
      </c>
      <c r="F31" s="184" t="s">
        <v>121</v>
      </c>
      <c r="G31" s="184" t="s">
        <v>61</v>
      </c>
      <c r="H31" s="87" t="s">
        <v>122</v>
      </c>
      <c r="I31" s="87" t="s">
        <v>123</v>
      </c>
      <c r="J31" s="87" t="s">
        <v>124</v>
      </c>
      <c r="K31" s="176">
        <v>50000</v>
      </c>
      <c r="L31" s="79">
        <v>6</v>
      </c>
      <c r="M31" s="79">
        <v>0</v>
      </c>
      <c r="N31" s="79">
        <v>26</v>
      </c>
      <c r="O31" s="88">
        <v>2</v>
      </c>
      <c r="P31" s="89">
        <v>0</v>
      </c>
      <c r="Q31" s="90">
        <f>O31+P31</f>
        <v>2</v>
      </c>
      <c r="R31" s="80">
        <f>IFERROR(Q31/N31,"-")</f>
        <v>0.076923076923077</v>
      </c>
      <c r="S31" s="79">
        <v>0</v>
      </c>
      <c r="T31" s="79">
        <v>0</v>
      </c>
      <c r="U31" s="80">
        <f>IFERROR(T31/(Q31),"-")</f>
        <v>0</v>
      </c>
      <c r="V31" s="81">
        <f>IFERROR(K31/SUM(Q31:Q32),"-")</f>
        <v>12500</v>
      </c>
      <c r="W31" s="82">
        <v>1</v>
      </c>
      <c r="X31" s="80">
        <f>IF(Q31=0,"-",W31/Q31)</f>
        <v>0.5</v>
      </c>
      <c r="Y31" s="181">
        <v>23000</v>
      </c>
      <c r="Z31" s="182">
        <f>IFERROR(Y31/Q31,"-")</f>
        <v>11500</v>
      </c>
      <c r="AA31" s="182">
        <f>IFERROR(Y31/W31,"-")</f>
        <v>23000</v>
      </c>
      <c r="AB31" s="176">
        <f>SUM(Y31:Y32)-SUM(K31:K32)</f>
        <v>-27000</v>
      </c>
      <c r="AC31" s="83">
        <f>SUM(Y31:Y32)/SUM(K31:K32)</f>
        <v>0.46</v>
      </c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>
        <v>1</v>
      </c>
      <c r="AO31" s="98">
        <f>IF(Q31=0,"",IF(AN31=0,"",(AN31/Q31)))</f>
        <v>0.5</v>
      </c>
      <c r="AP31" s="97"/>
      <c r="AQ31" s="99">
        <f>IFERROR(AP31/AN31,"-")</f>
        <v>0</v>
      </c>
      <c r="AR31" s="100"/>
      <c r="AS31" s="101">
        <f>IFERROR(AR31/AN31,"-")</f>
        <v>0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>
        <v>1</v>
      </c>
      <c r="BI31" s="111">
        <f>IFERROR(BH31/BF31,"-")</f>
        <v>1</v>
      </c>
      <c r="BJ31" s="112">
        <v>23000</v>
      </c>
      <c r="BK31" s="113">
        <f>IFERROR(BJ31/BF31,"-")</f>
        <v>23000</v>
      </c>
      <c r="BL31" s="114"/>
      <c r="BM31" s="114"/>
      <c r="BN31" s="114">
        <v>1</v>
      </c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1</v>
      </c>
      <c r="CQ31" s="138">
        <v>23000</v>
      </c>
      <c r="CR31" s="138">
        <v>23000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125</v>
      </c>
      <c r="C32" s="184" t="s">
        <v>58</v>
      </c>
      <c r="D32" s="184"/>
      <c r="E32" s="184" t="s">
        <v>66</v>
      </c>
      <c r="F32" s="184" t="s">
        <v>121</v>
      </c>
      <c r="G32" s="184" t="s">
        <v>66</v>
      </c>
      <c r="H32" s="87"/>
      <c r="I32" s="87"/>
      <c r="J32" s="87"/>
      <c r="K32" s="176"/>
      <c r="L32" s="79">
        <v>7</v>
      </c>
      <c r="M32" s="79">
        <v>7</v>
      </c>
      <c r="N32" s="79">
        <v>2</v>
      </c>
      <c r="O32" s="88">
        <v>2</v>
      </c>
      <c r="P32" s="89">
        <v>0</v>
      </c>
      <c r="Q32" s="90">
        <f>O32+P32</f>
        <v>2</v>
      </c>
      <c r="R32" s="80">
        <f>IFERROR(Q32/N32,"-")</f>
        <v>1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0.5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/>
      <c r="BG32" s="110">
        <f>IF(Q32=0,"",IF(BF32=0,"",(BF32/Q32)))</f>
        <v>0</v>
      </c>
      <c r="BH32" s="109"/>
      <c r="BI32" s="111" t="str">
        <f>IFERROR(BH32/BF32,"-")</f>
        <v>-</v>
      </c>
      <c r="BJ32" s="112"/>
      <c r="BK32" s="113" t="str">
        <f>IFERROR(BJ32/BF32,"-")</f>
        <v>-</v>
      </c>
      <c r="BL32" s="114"/>
      <c r="BM32" s="114"/>
      <c r="BN32" s="114"/>
      <c r="BO32" s="116"/>
      <c r="BP32" s="117">
        <f>IF(Q32=0,"",IF(BO32=0,"",(BO32/Q32)))</f>
        <v>0</v>
      </c>
      <c r="BQ32" s="118"/>
      <c r="BR32" s="119" t="str">
        <f>IFERROR(BQ32/BO32,"-")</f>
        <v>-</v>
      </c>
      <c r="BS32" s="120"/>
      <c r="BT32" s="121" t="str">
        <f>IFERROR(BS32/BO32,"-")</f>
        <v>-</v>
      </c>
      <c r="BU32" s="122"/>
      <c r="BV32" s="122"/>
      <c r="BW32" s="122"/>
      <c r="BX32" s="123">
        <v>1</v>
      </c>
      <c r="BY32" s="124">
        <f>IF(Q32=0,"",IF(BX32=0,"",(BX32/Q32)))</f>
        <v>0.5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>
        <f>AC33</f>
        <v>1.2</v>
      </c>
      <c r="B33" s="184" t="s">
        <v>126</v>
      </c>
      <c r="C33" s="184" t="s">
        <v>58</v>
      </c>
      <c r="D33" s="184"/>
      <c r="E33" s="184" t="s">
        <v>66</v>
      </c>
      <c r="F33" s="184" t="s">
        <v>127</v>
      </c>
      <c r="G33" s="184" t="s">
        <v>61</v>
      </c>
      <c r="H33" s="87" t="s">
        <v>122</v>
      </c>
      <c r="I33" s="87" t="s">
        <v>123</v>
      </c>
      <c r="J33" s="185" t="s">
        <v>95</v>
      </c>
      <c r="K33" s="176">
        <v>50000</v>
      </c>
      <c r="L33" s="79">
        <v>7</v>
      </c>
      <c r="M33" s="79">
        <v>0</v>
      </c>
      <c r="N33" s="79">
        <v>41</v>
      </c>
      <c r="O33" s="88">
        <v>4</v>
      </c>
      <c r="P33" s="89">
        <v>0</v>
      </c>
      <c r="Q33" s="90">
        <f>O33+P33</f>
        <v>4</v>
      </c>
      <c r="R33" s="80">
        <f>IFERROR(Q33/N33,"-")</f>
        <v>0.097560975609756</v>
      </c>
      <c r="S33" s="79">
        <v>0</v>
      </c>
      <c r="T33" s="79">
        <v>1</v>
      </c>
      <c r="U33" s="80">
        <f>IFERROR(T33/(Q33),"-")</f>
        <v>0.25</v>
      </c>
      <c r="V33" s="81">
        <f>IFERROR(K33/SUM(Q33:Q34),"-")</f>
        <v>6250</v>
      </c>
      <c r="W33" s="82">
        <v>1</v>
      </c>
      <c r="X33" s="80">
        <f>IF(Q33=0,"-",W33/Q33)</f>
        <v>0.25</v>
      </c>
      <c r="Y33" s="181">
        <v>60000</v>
      </c>
      <c r="Z33" s="182">
        <f>IFERROR(Y33/Q33,"-")</f>
        <v>15000</v>
      </c>
      <c r="AA33" s="182">
        <f>IFERROR(Y33/W33,"-")</f>
        <v>60000</v>
      </c>
      <c r="AB33" s="176">
        <f>SUM(Y33:Y34)-SUM(K33:K34)</f>
        <v>10000</v>
      </c>
      <c r="AC33" s="83">
        <f>SUM(Y33:Y34)/SUM(K33:K34)</f>
        <v>1.2</v>
      </c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>
        <v>1</v>
      </c>
      <c r="AX33" s="104">
        <f>IF(Q33=0,"",IF(AW33=0,"",(AW33/Q33)))</f>
        <v>0.25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1</v>
      </c>
      <c r="BG33" s="110">
        <f>IF(Q33=0,"",IF(BF33=0,"",(BF33/Q33)))</f>
        <v>0.25</v>
      </c>
      <c r="BH33" s="109">
        <v>1</v>
      </c>
      <c r="BI33" s="111">
        <f>IFERROR(BH33/BF33,"-")</f>
        <v>1</v>
      </c>
      <c r="BJ33" s="112">
        <v>60000</v>
      </c>
      <c r="BK33" s="113">
        <f>IFERROR(BJ33/BF33,"-")</f>
        <v>60000</v>
      </c>
      <c r="BL33" s="114"/>
      <c r="BM33" s="114"/>
      <c r="BN33" s="114">
        <v>1</v>
      </c>
      <c r="BO33" s="116">
        <v>1</v>
      </c>
      <c r="BP33" s="117">
        <f>IF(Q33=0,"",IF(BO33=0,"",(BO33/Q33)))</f>
        <v>0.25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0.25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1</v>
      </c>
      <c r="CQ33" s="138">
        <v>60000</v>
      </c>
      <c r="CR33" s="138">
        <v>60000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/>
      <c r="B34" s="184" t="s">
        <v>128</v>
      </c>
      <c r="C34" s="184" t="s">
        <v>58</v>
      </c>
      <c r="D34" s="184"/>
      <c r="E34" s="184" t="s">
        <v>66</v>
      </c>
      <c r="F34" s="184" t="s">
        <v>127</v>
      </c>
      <c r="G34" s="184" t="s">
        <v>66</v>
      </c>
      <c r="H34" s="87"/>
      <c r="I34" s="87"/>
      <c r="J34" s="87"/>
      <c r="K34" s="176"/>
      <c r="L34" s="79">
        <v>30</v>
      </c>
      <c r="M34" s="79">
        <v>24</v>
      </c>
      <c r="N34" s="79">
        <v>3</v>
      </c>
      <c r="O34" s="88">
        <v>4</v>
      </c>
      <c r="P34" s="89">
        <v>0</v>
      </c>
      <c r="Q34" s="90">
        <f>O34+P34</f>
        <v>4</v>
      </c>
      <c r="R34" s="80">
        <f>IFERROR(Q34/N34,"-")</f>
        <v>1.3333333333333</v>
      </c>
      <c r="S34" s="79">
        <v>0</v>
      </c>
      <c r="T34" s="79">
        <v>1</v>
      </c>
      <c r="U34" s="80">
        <f>IFERROR(T34/(Q34),"-")</f>
        <v>0.25</v>
      </c>
      <c r="V34" s="81"/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/>
      <c r="AC34" s="83"/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>
        <v>1</v>
      </c>
      <c r="AX34" s="104">
        <f>IF(Q34=0,"",IF(AW34=0,"",(AW34/Q34)))</f>
        <v>0.25</v>
      </c>
      <c r="AY34" s="103"/>
      <c r="AZ34" s="105">
        <f>IFERROR(AY34/AW34,"-")</f>
        <v>0</v>
      </c>
      <c r="BA34" s="106"/>
      <c r="BB34" s="107">
        <f>IFERROR(BA34/AW34,"-")</f>
        <v>0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1</v>
      </c>
      <c r="BP34" s="117">
        <f>IF(Q34=0,"",IF(BO34=0,"",(BO34/Q34)))</f>
        <v>0.25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2</v>
      </c>
      <c r="BY34" s="124">
        <f>IF(Q34=0,"",IF(BX34=0,"",(BX34/Q34)))</f>
        <v>0.5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>
        <f>AC35</f>
        <v>0</v>
      </c>
      <c r="B35" s="184" t="s">
        <v>129</v>
      </c>
      <c r="C35" s="184" t="s">
        <v>58</v>
      </c>
      <c r="D35" s="184"/>
      <c r="E35" s="184" t="s">
        <v>130</v>
      </c>
      <c r="F35" s="184" t="s">
        <v>131</v>
      </c>
      <c r="G35" s="184" t="s">
        <v>61</v>
      </c>
      <c r="H35" s="87" t="s">
        <v>122</v>
      </c>
      <c r="I35" s="87" t="s">
        <v>123</v>
      </c>
      <c r="J35" s="87" t="s">
        <v>132</v>
      </c>
      <c r="K35" s="176">
        <v>50000</v>
      </c>
      <c r="L35" s="79">
        <v>1</v>
      </c>
      <c r="M35" s="79">
        <v>0</v>
      </c>
      <c r="N35" s="79">
        <v>14</v>
      </c>
      <c r="O35" s="88">
        <v>0</v>
      </c>
      <c r="P35" s="89">
        <v>0</v>
      </c>
      <c r="Q35" s="90">
        <f>O35+P35</f>
        <v>0</v>
      </c>
      <c r="R35" s="80">
        <f>IFERROR(Q35/N35,"-")</f>
        <v>0</v>
      </c>
      <c r="S35" s="79">
        <v>0</v>
      </c>
      <c r="T35" s="79">
        <v>0</v>
      </c>
      <c r="U35" s="80" t="str">
        <f>IFERROR(T35/(Q35),"-")</f>
        <v>-</v>
      </c>
      <c r="V35" s="81">
        <f>IFERROR(K35/SUM(Q35:Q36),"-")</f>
        <v>12500</v>
      </c>
      <c r="W35" s="82">
        <v>0</v>
      </c>
      <c r="X35" s="80" t="str">
        <f>IF(Q35=0,"-",W35/Q35)</f>
        <v>-</v>
      </c>
      <c r="Y35" s="181">
        <v>0</v>
      </c>
      <c r="Z35" s="182" t="str">
        <f>IFERROR(Y35/Q35,"-")</f>
        <v>-</v>
      </c>
      <c r="AA35" s="182" t="str">
        <f>IFERROR(Y35/W35,"-")</f>
        <v>-</v>
      </c>
      <c r="AB35" s="176">
        <f>SUM(Y35:Y36)-SUM(K35:K36)</f>
        <v>-50000</v>
      </c>
      <c r="AC35" s="83">
        <f>SUM(Y35:Y36)/SUM(K35:K36)</f>
        <v>0</v>
      </c>
      <c r="AD35" s="77"/>
      <c r="AE35" s="91"/>
      <c r="AF35" s="92" t="str">
        <f>IF(Q35=0,"",IF(AE35=0,"",(AE35/Q35)))</f>
        <v/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 t="str">
        <f>IF(Q35=0,"",IF(AN35=0,"",(AN35/Q35)))</f>
        <v/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 t="str">
        <f>IF(Q35=0,"",IF(AW35=0,"",(AW35/Q35)))</f>
        <v/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 t="str">
        <f>IF(Q35=0,"",IF(BF35=0,"",(BF35/Q35)))</f>
        <v/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 t="str">
        <f>IF(Q35=0,"",IF(BO35=0,"",(BO35/Q35)))</f>
        <v/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/>
      <c r="BY35" s="124" t="str">
        <f>IF(Q35=0,"",IF(BX35=0,"",(BX35/Q35)))</f>
        <v/>
      </c>
      <c r="BZ35" s="125"/>
      <c r="CA35" s="126" t="str">
        <f>IFERROR(BZ35/BX35,"-")</f>
        <v>-</v>
      </c>
      <c r="CB35" s="127"/>
      <c r="CC35" s="128" t="str">
        <f>IFERROR(CB35/BX35,"-")</f>
        <v>-</v>
      </c>
      <c r="CD35" s="129"/>
      <c r="CE35" s="129"/>
      <c r="CF35" s="129"/>
      <c r="CG35" s="130"/>
      <c r="CH35" s="131" t="str">
        <f>IF(Q35=0,"",IF(CG35=0,"",(CG35/Q35)))</f>
        <v/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/>
      <c r="B36" s="184" t="s">
        <v>133</v>
      </c>
      <c r="C36" s="184" t="s">
        <v>58</v>
      </c>
      <c r="D36" s="184"/>
      <c r="E36" s="184" t="s">
        <v>130</v>
      </c>
      <c r="F36" s="184" t="s">
        <v>131</v>
      </c>
      <c r="G36" s="184" t="s">
        <v>66</v>
      </c>
      <c r="H36" s="87"/>
      <c r="I36" s="87"/>
      <c r="J36" s="87"/>
      <c r="K36" s="176"/>
      <c r="L36" s="79">
        <v>21</v>
      </c>
      <c r="M36" s="79">
        <v>14</v>
      </c>
      <c r="N36" s="79">
        <v>27</v>
      </c>
      <c r="O36" s="88">
        <v>4</v>
      </c>
      <c r="P36" s="89">
        <v>0</v>
      </c>
      <c r="Q36" s="90">
        <f>O36+P36</f>
        <v>4</v>
      </c>
      <c r="R36" s="80">
        <f>IFERROR(Q36/N36,"-")</f>
        <v>0.14814814814815</v>
      </c>
      <c r="S36" s="79">
        <v>0</v>
      </c>
      <c r="T36" s="79">
        <v>1</v>
      </c>
      <c r="U36" s="80">
        <f>IFERROR(T36/(Q36),"-")</f>
        <v>0.25</v>
      </c>
      <c r="V36" s="81"/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/>
      <c r="AC36" s="83"/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/>
      <c r="BG36" s="110">
        <f>IF(Q36=0,"",IF(BF36=0,"",(BF36/Q36)))</f>
        <v>0</v>
      </c>
      <c r="BH36" s="109"/>
      <c r="BI36" s="111" t="str">
        <f>IFERROR(BH36/BF36,"-")</f>
        <v>-</v>
      </c>
      <c r="BJ36" s="112"/>
      <c r="BK36" s="113" t="str">
        <f>IFERROR(BJ36/BF36,"-")</f>
        <v>-</v>
      </c>
      <c r="BL36" s="114"/>
      <c r="BM36" s="114"/>
      <c r="BN36" s="114"/>
      <c r="BO36" s="116">
        <v>2</v>
      </c>
      <c r="BP36" s="117">
        <f>IF(Q36=0,"",IF(BO36=0,"",(BO36/Q36)))</f>
        <v>0.5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2</v>
      </c>
      <c r="BY36" s="124">
        <f>IF(Q36=0,"",IF(BX36=0,"",(BX36/Q36)))</f>
        <v>0.5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30"/>
      <c r="B37" s="84"/>
      <c r="C37" s="84"/>
      <c r="D37" s="85"/>
      <c r="E37" s="85"/>
      <c r="F37" s="85"/>
      <c r="G37" s="86"/>
      <c r="H37" s="87"/>
      <c r="I37" s="87"/>
      <c r="J37" s="87"/>
      <c r="K37" s="177"/>
      <c r="L37" s="34"/>
      <c r="M37" s="34"/>
      <c r="N37" s="31"/>
      <c r="O37" s="23"/>
      <c r="P37" s="23"/>
      <c r="Q37" s="23"/>
      <c r="R37" s="32"/>
      <c r="S37" s="32"/>
      <c r="T37" s="23"/>
      <c r="U37" s="32"/>
      <c r="V37" s="25"/>
      <c r="W37" s="25"/>
      <c r="X37" s="25"/>
      <c r="Y37" s="183"/>
      <c r="Z37" s="183"/>
      <c r="AA37" s="183"/>
      <c r="AB37" s="183"/>
      <c r="AC37" s="33"/>
      <c r="AD37" s="57"/>
      <c r="AE37" s="61"/>
      <c r="AF37" s="62"/>
      <c r="AG37" s="61"/>
      <c r="AH37" s="65"/>
      <c r="AI37" s="66"/>
      <c r="AJ37" s="67"/>
      <c r="AK37" s="68"/>
      <c r="AL37" s="68"/>
      <c r="AM37" s="68"/>
      <c r="AN37" s="61"/>
      <c r="AO37" s="62"/>
      <c r="AP37" s="61"/>
      <c r="AQ37" s="65"/>
      <c r="AR37" s="66"/>
      <c r="AS37" s="67"/>
      <c r="AT37" s="68"/>
      <c r="AU37" s="68"/>
      <c r="AV37" s="68"/>
      <c r="AW37" s="61"/>
      <c r="AX37" s="62"/>
      <c r="AY37" s="61"/>
      <c r="AZ37" s="65"/>
      <c r="BA37" s="66"/>
      <c r="BB37" s="67"/>
      <c r="BC37" s="68"/>
      <c r="BD37" s="68"/>
      <c r="BE37" s="68"/>
      <c r="BF37" s="61"/>
      <c r="BG37" s="62"/>
      <c r="BH37" s="61"/>
      <c r="BI37" s="65"/>
      <c r="BJ37" s="66"/>
      <c r="BK37" s="67"/>
      <c r="BL37" s="68"/>
      <c r="BM37" s="68"/>
      <c r="BN37" s="68"/>
      <c r="BO37" s="63"/>
      <c r="BP37" s="64"/>
      <c r="BQ37" s="61"/>
      <c r="BR37" s="65"/>
      <c r="BS37" s="66"/>
      <c r="BT37" s="67"/>
      <c r="BU37" s="68"/>
      <c r="BV37" s="68"/>
      <c r="BW37" s="68"/>
      <c r="BX37" s="63"/>
      <c r="BY37" s="64"/>
      <c r="BZ37" s="61"/>
      <c r="CA37" s="65"/>
      <c r="CB37" s="66"/>
      <c r="CC37" s="67"/>
      <c r="CD37" s="68"/>
      <c r="CE37" s="68"/>
      <c r="CF37" s="68"/>
      <c r="CG37" s="63"/>
      <c r="CH37" s="64"/>
      <c r="CI37" s="61"/>
      <c r="CJ37" s="65"/>
      <c r="CK37" s="66"/>
      <c r="CL37" s="67"/>
      <c r="CM37" s="68"/>
      <c r="CN37" s="68"/>
      <c r="CO37" s="68"/>
      <c r="CP37" s="69"/>
      <c r="CQ37" s="66"/>
      <c r="CR37" s="66"/>
      <c r="CS37" s="66"/>
      <c r="CT37" s="70"/>
    </row>
    <row r="38" spans="1:99">
      <c r="A38" s="30"/>
      <c r="B38" s="37"/>
      <c r="C38" s="37"/>
      <c r="D38" s="21"/>
      <c r="E38" s="21"/>
      <c r="F38" s="21"/>
      <c r="G38" s="22"/>
      <c r="H38" s="36"/>
      <c r="I38" s="36"/>
      <c r="J38" s="73"/>
      <c r="K38" s="178"/>
      <c r="L38" s="34"/>
      <c r="M38" s="34"/>
      <c r="N38" s="31"/>
      <c r="O38" s="23"/>
      <c r="P38" s="23"/>
      <c r="Q38" s="23"/>
      <c r="R38" s="32"/>
      <c r="S38" s="32"/>
      <c r="T38" s="23"/>
      <c r="U38" s="32"/>
      <c r="V38" s="25"/>
      <c r="W38" s="25"/>
      <c r="X38" s="25"/>
      <c r="Y38" s="183"/>
      <c r="Z38" s="183"/>
      <c r="AA38" s="183"/>
      <c r="AB38" s="183"/>
      <c r="AC38" s="33"/>
      <c r="AD38" s="59"/>
      <c r="AE38" s="61"/>
      <c r="AF38" s="62"/>
      <c r="AG38" s="61"/>
      <c r="AH38" s="65"/>
      <c r="AI38" s="66"/>
      <c r="AJ38" s="67"/>
      <c r="AK38" s="68"/>
      <c r="AL38" s="68"/>
      <c r="AM38" s="68"/>
      <c r="AN38" s="61"/>
      <c r="AO38" s="62"/>
      <c r="AP38" s="61"/>
      <c r="AQ38" s="65"/>
      <c r="AR38" s="66"/>
      <c r="AS38" s="67"/>
      <c r="AT38" s="68"/>
      <c r="AU38" s="68"/>
      <c r="AV38" s="68"/>
      <c r="AW38" s="61"/>
      <c r="AX38" s="62"/>
      <c r="AY38" s="61"/>
      <c r="AZ38" s="65"/>
      <c r="BA38" s="66"/>
      <c r="BB38" s="67"/>
      <c r="BC38" s="68"/>
      <c r="BD38" s="68"/>
      <c r="BE38" s="68"/>
      <c r="BF38" s="61"/>
      <c r="BG38" s="62"/>
      <c r="BH38" s="61"/>
      <c r="BI38" s="65"/>
      <c r="BJ38" s="66"/>
      <c r="BK38" s="67"/>
      <c r="BL38" s="68"/>
      <c r="BM38" s="68"/>
      <c r="BN38" s="68"/>
      <c r="BO38" s="63"/>
      <c r="BP38" s="64"/>
      <c r="BQ38" s="61"/>
      <c r="BR38" s="65"/>
      <c r="BS38" s="66"/>
      <c r="BT38" s="67"/>
      <c r="BU38" s="68"/>
      <c r="BV38" s="68"/>
      <c r="BW38" s="68"/>
      <c r="BX38" s="63"/>
      <c r="BY38" s="64"/>
      <c r="BZ38" s="61"/>
      <c r="CA38" s="65"/>
      <c r="CB38" s="66"/>
      <c r="CC38" s="67"/>
      <c r="CD38" s="68"/>
      <c r="CE38" s="68"/>
      <c r="CF38" s="68"/>
      <c r="CG38" s="63"/>
      <c r="CH38" s="64"/>
      <c r="CI38" s="61"/>
      <c r="CJ38" s="65"/>
      <c r="CK38" s="66"/>
      <c r="CL38" s="67"/>
      <c r="CM38" s="68"/>
      <c r="CN38" s="68"/>
      <c r="CO38" s="68"/>
      <c r="CP38" s="69"/>
      <c r="CQ38" s="66"/>
      <c r="CR38" s="66"/>
      <c r="CS38" s="66"/>
      <c r="CT38" s="70"/>
    </row>
    <row r="39" spans="1:99">
      <c r="A39" s="19">
        <f>AC39</f>
        <v>0.32352941176471</v>
      </c>
      <c r="B39" s="39"/>
      <c r="C39" s="39"/>
      <c r="D39" s="39"/>
      <c r="E39" s="39"/>
      <c r="F39" s="39"/>
      <c r="G39" s="39"/>
      <c r="H39" s="40" t="s">
        <v>134</v>
      </c>
      <c r="I39" s="40"/>
      <c r="J39" s="40"/>
      <c r="K39" s="179">
        <f>SUM(K6:K38)</f>
        <v>1020000</v>
      </c>
      <c r="L39" s="41">
        <f>SUM(L6:L38)</f>
        <v>500</v>
      </c>
      <c r="M39" s="41">
        <f>SUM(M6:M38)</f>
        <v>242</v>
      </c>
      <c r="N39" s="41">
        <f>SUM(N6:N38)</f>
        <v>741</v>
      </c>
      <c r="O39" s="41">
        <f>SUM(O6:O38)</f>
        <v>97</v>
      </c>
      <c r="P39" s="41">
        <f>SUM(P6:P38)</f>
        <v>0</v>
      </c>
      <c r="Q39" s="41">
        <f>SUM(Q6:Q38)</f>
        <v>97</v>
      </c>
      <c r="R39" s="42">
        <f>IFERROR(Q39/N39,"-")</f>
        <v>0.13090418353576</v>
      </c>
      <c r="S39" s="76">
        <f>SUM(S6:S38)</f>
        <v>3</v>
      </c>
      <c r="T39" s="76">
        <f>SUM(T6:T38)</f>
        <v>25</v>
      </c>
      <c r="U39" s="42">
        <f>IFERROR(S39/Q39,"-")</f>
        <v>0.030927835051546</v>
      </c>
      <c r="V39" s="43">
        <f>IFERROR(K39/Q39,"-")</f>
        <v>10515.463917526</v>
      </c>
      <c r="W39" s="44">
        <f>SUM(W6:W38)</f>
        <v>16</v>
      </c>
      <c r="X39" s="42">
        <f>IFERROR(W39/Q39,"-")</f>
        <v>0.16494845360825</v>
      </c>
      <c r="Y39" s="179">
        <f>SUM(Y6:Y38)</f>
        <v>330000</v>
      </c>
      <c r="Z39" s="179">
        <f>IFERROR(Y39/Q39,"-")</f>
        <v>3402.0618556701</v>
      </c>
      <c r="AA39" s="179">
        <f>IFERROR(Y39/W39,"-")</f>
        <v>20625</v>
      </c>
      <c r="AB39" s="179">
        <f>Y39-K39</f>
        <v>-690000</v>
      </c>
      <c r="AC39" s="45">
        <f>Y39/K39</f>
        <v>0.32352941176471</v>
      </c>
      <c r="AD39" s="58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8"/>
    <mergeCell ref="K24:K28"/>
    <mergeCell ref="V24:V28"/>
    <mergeCell ref="AB24:AB28"/>
    <mergeCell ref="AC24:AC28"/>
    <mergeCell ref="A29:A30"/>
    <mergeCell ref="K29:K30"/>
    <mergeCell ref="V29:V30"/>
    <mergeCell ref="AB29:AB30"/>
    <mergeCell ref="AC29:AC30"/>
    <mergeCell ref="A31:A32"/>
    <mergeCell ref="K31:K32"/>
    <mergeCell ref="V31:V32"/>
    <mergeCell ref="AB31:AB32"/>
    <mergeCell ref="AC31:AC32"/>
    <mergeCell ref="A33:A34"/>
    <mergeCell ref="K33:K34"/>
    <mergeCell ref="V33:V34"/>
    <mergeCell ref="AB33:AB34"/>
    <mergeCell ref="AC33:AC34"/>
    <mergeCell ref="A35:A36"/>
    <mergeCell ref="K35:K36"/>
    <mergeCell ref="V35:V36"/>
    <mergeCell ref="AB35:AB36"/>
    <mergeCell ref="AC35:AC3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