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<sst xmlns="http://schemas.openxmlformats.org/spreadsheetml/2006/main" uniqueCount="125">
  <si>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12月</t>
  </si>
  <si>
    <t>パートナー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</si>
  <si>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</si>
  <si>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</si>
  <si>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</si>
  <si>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</si>
  <si>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</si>
  <si>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</si>
  <si>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</si>
  <si>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</si>
  <si>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</si>
  <si>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</si>
  <si>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</si>
  <si>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</si>
  <si>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</si>
  <si>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</si>
  <si>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</si>
  <si>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</si>
  <si>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</si>
  <si>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</si>
  <si>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</si>
  <si>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</si>
  <si>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</si>
  <si>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</si>
  <si>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</si>
  <si>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</si>
  <si>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</si>
  <si>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</si>
  <si>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</si>
  <si>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</si>
  <si>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</si>
  <si>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</si>
  <si>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</si>
  <si>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</si>
  <si>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</si>
  <si>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</si>
  <si>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</si>
  <si>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</si>
  <si>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</si>
  <si>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</si>
  <si>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</si>
  <si>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</si>
  <si>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</si>
  <si>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</si>
  <si>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</si>
  <si>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</si>
  <si>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</si>
  <si>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</si>
  <si>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</si>
  <si>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</si>
  <si>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</si>
  <si>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</si>
  <si>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</si>
  <si>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</si>
  <si>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</si>
  <si>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</si>
  <si>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</si>
  <si>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pp1580</t>
  </si>
  <si>
    <t>インターカラー</t>
  </si>
  <si>
    <t>黒：右女3</t>
  </si>
  <si>
    <t>40代女性が恋愛リベンジ！</t>
  </si>
  <si>
    <t>lp01</t>
  </si>
  <si>
    <t>スポニチ関東</t>
  </si>
  <si>
    <t>全5段</t>
  </si>
  <si>
    <t>12月19日(木)</t>
  </si>
  <si>
    <t>pp1581</t>
  </si>
  <si>
    <t>空電</t>
  </si>
  <si>
    <t>pp1582</t>
  </si>
  <si>
    <t>求人風</t>
  </si>
  <si>
    <t>50歳からの恋休み</t>
  </si>
  <si>
    <t>スポニチ関西</t>
  </si>
  <si>
    <t>12月29日(日)</t>
  </si>
  <si>
    <t>pp1583</t>
  </si>
  <si>
    <t>pp1584</t>
  </si>
  <si>
    <t>アウトドアよりも家でビール。1人よりも2人でラブラブ。</t>
  </si>
  <si>
    <t>ニッカン関西</t>
  </si>
  <si>
    <t>pp1585</t>
  </si>
  <si>
    <t>pp1586</t>
  </si>
  <si>
    <t>雑誌版</t>
  </si>
  <si>
    <t>誘われたら誘い返す！倍返しだ！</t>
  </si>
  <si>
    <t>デイリースポーツ関西</t>
  </si>
  <si>
    <t>4C終面全5段</t>
  </si>
  <si>
    <t>pp1587</t>
  </si>
  <si>
    <t>pp1588</t>
  </si>
  <si>
    <t>九スポ</t>
  </si>
  <si>
    <t>pp1589</t>
  </si>
  <si>
    <t>pp1590</t>
  </si>
  <si>
    <t>インターネットが苦手な中年男性に優しい</t>
  </si>
  <si>
    <t>サンスポ関東</t>
  </si>
  <si>
    <t>半5段</t>
  </si>
  <si>
    <t>12月21日(土)</t>
  </si>
  <si>
    <t>pp1591</t>
  </si>
  <si>
    <t>pp1592</t>
  </si>
  <si>
    <t>サンスポ関西</t>
  </si>
  <si>
    <t>12月08日(日)</t>
  </si>
  <si>
    <t>pp1593</t>
  </si>
  <si>
    <t>pp1594</t>
  </si>
  <si>
    <t>新版</t>
  </si>
  <si>
    <t>99「5分で髭剃り。5分で登録。あとは女性に誘われてメシにいく。」</t>
  </si>
  <si>
    <t>4C雑報</t>
  </si>
  <si>
    <t>12月07日(土)</t>
  </si>
  <si>
    <t>pp1595</t>
  </si>
  <si>
    <t>pp1596</t>
  </si>
  <si>
    <t>100「本日開始！・女性から連絡をくれる・操作苦手でも出来る　4大特典①登録無料②年会費0円（翌年以降もずっと③1500円分ポイントサービス！④コンシェルジュがサポート！）</t>
  </si>
  <si>
    <t>12月15日(日)</t>
  </si>
  <si>
    <t>pp1597</t>
  </si>
  <si>
    <t>pp1598</t>
  </si>
  <si>
    <t>101「この歳で、最高の初体験。」</t>
  </si>
  <si>
    <t>pp1599</t>
  </si>
  <si>
    <t>pp1600</t>
  </si>
  <si>
    <t>102「え？数分後会えた！？やらない理由はねぇよな？」</t>
  </si>
  <si>
    <t>pp1601</t>
  </si>
  <si>
    <t>pp1602</t>
  </si>
  <si>
    <t>記事</t>
  </si>
  <si>
    <t>4C記事枠</t>
  </si>
  <si>
    <t>pp1603</t>
  </si>
  <si>
    <t>12月14日(土)</t>
  </si>
  <si>
    <t>pp1604</t>
  </si>
  <si>
    <t>12月22日(日)</t>
  </si>
  <si>
    <t>pp1605</t>
  </si>
  <si>
    <t>12月28日(土)</t>
  </si>
  <si>
    <t>pp1606</t>
  </si>
  <si>
    <t>(空電共通)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</si>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</sst>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3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1.0833333333333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120000</v>
      </c>
      <c r="L6" s="79">
        <v>15</v>
      </c>
      <c r="M6" s="79">
        <v>0</v>
      </c>
      <c r="N6" s="79">
        <v>45</v>
      </c>
      <c r="O6" s="88">
        <v>5</v>
      </c>
      <c r="P6" s="89">
        <v>0</v>
      </c>
      <c r="Q6" s="90">
        <f>O6+P6</f>
        <v>5</v>
      </c>
      <c r="R6" s="80">
        <f>IFERROR(Q6/N6,"-")</f>
        <v>0.11111111111111</v>
      </c>
      <c r="S6" s="79">
        <v>1</v>
      </c>
      <c r="T6" s="79">
        <v>1</v>
      </c>
      <c r="U6" s="80">
        <f>IFERROR(T6/(Q6),"-")</f>
        <v>0.2</v>
      </c>
      <c r="V6" s="81">
        <f>IFERROR(K6/SUM(Q6:Q7),"-")</f>
        <v>12000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10000</v>
      </c>
      <c r="AC6" s="83">
        <f>SUM(Y6:Y7)/SUM(K6:K7)</f>
        <v>1.0833333333333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3</v>
      </c>
      <c r="BG6" s="110">
        <f>IF(Q6=0,"",IF(BF6=0,"",(BF6/Q6)))</f>
        <v>0.6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>
        <v>1</v>
      </c>
      <c r="BY6" s="124">
        <f>IF(Q6=0,"",IF(BX6=0,"",(BX6/Q6)))</f>
        <v>0.2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>
        <v>1</v>
      </c>
      <c r="CH6" s="131">
        <f>IF(Q6=0,"",IF(CG6=0,"",(CG6/Q6)))</f>
        <v>0.2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37</v>
      </c>
      <c r="M7" s="79">
        <v>26</v>
      </c>
      <c r="N7" s="79">
        <v>12</v>
      </c>
      <c r="O7" s="88">
        <v>5</v>
      </c>
      <c r="P7" s="89">
        <v>0</v>
      </c>
      <c r="Q7" s="90">
        <f>O7+P7</f>
        <v>5</v>
      </c>
      <c r="R7" s="80">
        <f>IFERROR(Q7/N7,"-")</f>
        <v>0.41666666666667</v>
      </c>
      <c r="S7" s="79">
        <v>1</v>
      </c>
      <c r="T7" s="79">
        <v>2</v>
      </c>
      <c r="U7" s="80">
        <f>IFERROR(T7/(Q7),"-")</f>
        <v>0.4</v>
      </c>
      <c r="V7" s="81"/>
      <c r="W7" s="82">
        <v>1</v>
      </c>
      <c r="X7" s="80">
        <f>IF(Q7=0,"-",W7/Q7)</f>
        <v>0.2</v>
      </c>
      <c r="Y7" s="181">
        <v>130000</v>
      </c>
      <c r="Z7" s="182">
        <f>IFERROR(Y7/Q7,"-")</f>
        <v>26000</v>
      </c>
      <c r="AA7" s="182">
        <f>IFERROR(Y7/W7,"-")</f>
        <v>130000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0.4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1</v>
      </c>
      <c r="BP7" s="117">
        <f>IF(Q7=0,"",IF(BO7=0,"",(BO7/Q7)))</f>
        <v>0.2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0.2</v>
      </c>
      <c r="BZ7" s="125">
        <v>1</v>
      </c>
      <c r="CA7" s="126">
        <f>IFERROR(BZ7/BX7,"-")</f>
        <v>1</v>
      </c>
      <c r="CB7" s="127">
        <v>130000</v>
      </c>
      <c r="CC7" s="128">
        <f>IFERROR(CB7/BX7,"-")</f>
        <v>130000</v>
      </c>
      <c r="CD7" s="129"/>
      <c r="CE7" s="129"/>
      <c r="CF7" s="129">
        <v>1</v>
      </c>
      <c r="CG7" s="130">
        <v>1</v>
      </c>
      <c r="CH7" s="131">
        <f>IF(Q7=0,"",IF(CG7=0,"",(CG7/Q7)))</f>
        <v>0.2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1</v>
      </c>
      <c r="CQ7" s="138">
        <v>130000</v>
      </c>
      <c r="CR7" s="138">
        <v>130000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0.066666666666667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70</v>
      </c>
      <c r="I8" s="87" t="s">
        <v>63</v>
      </c>
      <c r="J8" s="185" t="s">
        <v>71</v>
      </c>
      <c r="K8" s="176">
        <v>150000</v>
      </c>
      <c r="L8" s="79">
        <v>16</v>
      </c>
      <c r="M8" s="79">
        <v>0</v>
      </c>
      <c r="N8" s="79">
        <v>50</v>
      </c>
      <c r="O8" s="88">
        <v>4</v>
      </c>
      <c r="P8" s="89">
        <v>0</v>
      </c>
      <c r="Q8" s="90">
        <f>O8+P8</f>
        <v>4</v>
      </c>
      <c r="R8" s="80">
        <f>IFERROR(Q8/N8,"-")</f>
        <v>0.08</v>
      </c>
      <c r="S8" s="79">
        <v>0</v>
      </c>
      <c r="T8" s="79">
        <v>1</v>
      </c>
      <c r="U8" s="80">
        <f>IFERROR(T8/(Q8),"-")</f>
        <v>0.25</v>
      </c>
      <c r="V8" s="81">
        <f>IFERROR(K8/SUM(Q8:Q9),"-")</f>
        <v>15000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-140000</v>
      </c>
      <c r="AC8" s="83">
        <f>SUM(Y8:Y9)/SUM(K8:K9)</f>
        <v>0.066666666666667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0.25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1</v>
      </c>
      <c r="BP8" s="117">
        <f>IF(Q8=0,"",IF(BO8=0,"",(BO8/Q8)))</f>
        <v>0.25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2</v>
      </c>
      <c r="BY8" s="124">
        <f>IF(Q8=0,"",IF(BX8=0,"",(BX8/Q8)))</f>
        <v>0.5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72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54</v>
      </c>
      <c r="M9" s="79">
        <v>25</v>
      </c>
      <c r="N9" s="79">
        <v>4</v>
      </c>
      <c r="O9" s="88">
        <v>6</v>
      </c>
      <c r="P9" s="89">
        <v>0</v>
      </c>
      <c r="Q9" s="90">
        <f>O9+P9</f>
        <v>6</v>
      </c>
      <c r="R9" s="80">
        <f>IFERROR(Q9/N9,"-")</f>
        <v>1.5</v>
      </c>
      <c r="S9" s="79">
        <v>1</v>
      </c>
      <c r="T9" s="79">
        <v>0</v>
      </c>
      <c r="U9" s="80">
        <f>IFERROR(T9/(Q9),"-")</f>
        <v>0</v>
      </c>
      <c r="V9" s="81"/>
      <c r="W9" s="82">
        <v>1</v>
      </c>
      <c r="X9" s="80">
        <f>IF(Q9=0,"-",W9/Q9)</f>
        <v>0.16666666666667</v>
      </c>
      <c r="Y9" s="181">
        <v>10000</v>
      </c>
      <c r="Z9" s="182">
        <f>IFERROR(Y9/Q9,"-")</f>
        <v>1666.6666666667</v>
      </c>
      <c r="AA9" s="182">
        <f>IFERROR(Y9/W9,"-")</f>
        <v>10000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0.16666666666667</v>
      </c>
      <c r="BH9" s="109">
        <v>1</v>
      </c>
      <c r="BI9" s="111">
        <f>IFERROR(BH9/BF9,"-")</f>
        <v>1</v>
      </c>
      <c r="BJ9" s="112">
        <v>10000</v>
      </c>
      <c r="BK9" s="113">
        <f>IFERROR(BJ9/BF9,"-")</f>
        <v>10000</v>
      </c>
      <c r="BL9" s="114"/>
      <c r="BM9" s="114">
        <v>1</v>
      </c>
      <c r="BN9" s="114"/>
      <c r="BO9" s="116">
        <v>4</v>
      </c>
      <c r="BP9" s="117">
        <f>IF(Q9=0,"",IF(BO9=0,"",(BO9/Q9)))</f>
        <v>0.66666666666667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>
        <v>1</v>
      </c>
      <c r="CH9" s="131">
        <f>IF(Q9=0,"",IF(CG9=0,"",(CG9/Q9)))</f>
        <v>0.16666666666667</v>
      </c>
      <c r="CI9" s="132"/>
      <c r="CJ9" s="133">
        <f>IFERROR(CI9/CG9,"-")</f>
        <v>0</v>
      </c>
      <c r="CK9" s="134"/>
      <c r="CL9" s="135">
        <f>IFERROR(CK9/CG9,"-")</f>
        <v>0</v>
      </c>
      <c r="CM9" s="136"/>
      <c r="CN9" s="136"/>
      <c r="CO9" s="136"/>
      <c r="CP9" s="137">
        <v>1</v>
      </c>
      <c r="CQ9" s="138">
        <v>10000</v>
      </c>
      <c r="CR9" s="138">
        <v>10000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0.79230769230769</v>
      </c>
      <c r="B10" s="184" t="s">
        <v>73</v>
      </c>
      <c r="C10" s="184" t="s">
        <v>58</v>
      </c>
      <c r="D10" s="184"/>
      <c r="E10" s="184" t="s">
        <v>68</v>
      </c>
      <c r="F10" s="184" t="s">
        <v>74</v>
      </c>
      <c r="G10" s="184" t="s">
        <v>61</v>
      </c>
      <c r="H10" s="87" t="s">
        <v>75</v>
      </c>
      <c r="I10" s="87" t="s">
        <v>63</v>
      </c>
      <c r="J10" s="185" t="s">
        <v>71</v>
      </c>
      <c r="K10" s="176">
        <v>130000</v>
      </c>
      <c r="L10" s="79">
        <v>5</v>
      </c>
      <c r="M10" s="79">
        <v>0</v>
      </c>
      <c r="N10" s="79">
        <v>11</v>
      </c>
      <c r="O10" s="88">
        <v>1</v>
      </c>
      <c r="P10" s="89">
        <v>0</v>
      </c>
      <c r="Q10" s="90">
        <f>O10+P10</f>
        <v>1</v>
      </c>
      <c r="R10" s="80">
        <f>IFERROR(Q10/N10,"-")</f>
        <v>0.090909090909091</v>
      </c>
      <c r="S10" s="79">
        <v>0</v>
      </c>
      <c r="T10" s="79">
        <v>0</v>
      </c>
      <c r="U10" s="80">
        <f>IFERROR(T10/(Q10),"-")</f>
        <v>0</v>
      </c>
      <c r="V10" s="81">
        <f>IFERROR(K10/SUM(Q10:Q11),"-")</f>
        <v>18571.428571429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-27000</v>
      </c>
      <c r="AC10" s="83">
        <f>SUM(Y10:Y11)/SUM(K10:K11)</f>
        <v>0.79230769230769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>
        <f>IF(Q10=0,"",IF(BO10=0,"",(BO10/Q10)))</f>
        <v>0</v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>
        <v>1</v>
      </c>
      <c r="BY10" s="124">
        <f>IF(Q10=0,"",IF(BX10=0,"",(BX10/Q10)))</f>
        <v>1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76</v>
      </c>
      <c r="C11" s="184" t="s">
        <v>58</v>
      </c>
      <c r="D11" s="184"/>
      <c r="E11" s="184" t="s">
        <v>68</v>
      </c>
      <c r="F11" s="184" t="s">
        <v>74</v>
      </c>
      <c r="G11" s="184" t="s">
        <v>66</v>
      </c>
      <c r="H11" s="87"/>
      <c r="I11" s="87"/>
      <c r="J11" s="87"/>
      <c r="K11" s="176"/>
      <c r="L11" s="79">
        <v>60</v>
      </c>
      <c r="M11" s="79">
        <v>16</v>
      </c>
      <c r="N11" s="79">
        <v>11</v>
      </c>
      <c r="O11" s="88">
        <v>6</v>
      </c>
      <c r="P11" s="89">
        <v>0</v>
      </c>
      <c r="Q11" s="90">
        <f>O11+P11</f>
        <v>6</v>
      </c>
      <c r="R11" s="80">
        <f>IFERROR(Q11/N11,"-")</f>
        <v>0.54545454545455</v>
      </c>
      <c r="S11" s="79">
        <v>2</v>
      </c>
      <c r="T11" s="79">
        <v>0</v>
      </c>
      <c r="U11" s="80">
        <f>IFERROR(T11/(Q11),"-")</f>
        <v>0</v>
      </c>
      <c r="V11" s="81"/>
      <c r="W11" s="82">
        <v>1</v>
      </c>
      <c r="X11" s="80">
        <f>IF(Q11=0,"-",W11/Q11)</f>
        <v>0.16666666666667</v>
      </c>
      <c r="Y11" s="181">
        <v>103000</v>
      </c>
      <c r="Z11" s="182">
        <f>IFERROR(Y11/Q11,"-")</f>
        <v>17166.666666667</v>
      </c>
      <c r="AA11" s="182">
        <f>IFERROR(Y11/W11,"-")</f>
        <v>103000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2</v>
      </c>
      <c r="BG11" s="110">
        <f>IF(Q11=0,"",IF(BF11=0,"",(BF11/Q11)))</f>
        <v>0.33333333333333</v>
      </c>
      <c r="BH11" s="109">
        <v>1</v>
      </c>
      <c r="BI11" s="111">
        <f>IFERROR(BH11/BF11,"-")</f>
        <v>0.5</v>
      </c>
      <c r="BJ11" s="112">
        <v>103000</v>
      </c>
      <c r="BK11" s="113">
        <f>IFERROR(BJ11/BF11,"-")</f>
        <v>51500</v>
      </c>
      <c r="BL11" s="114"/>
      <c r="BM11" s="114"/>
      <c r="BN11" s="114">
        <v>1</v>
      </c>
      <c r="BO11" s="116">
        <v>2</v>
      </c>
      <c r="BP11" s="117">
        <f>IF(Q11=0,"",IF(BO11=0,"",(BO11/Q11)))</f>
        <v>0.33333333333333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>
        <v>2</v>
      </c>
      <c r="BY11" s="124">
        <f>IF(Q11=0,"",IF(BX11=0,"",(BX11/Q11)))</f>
        <v>0.33333333333333</v>
      </c>
      <c r="BZ11" s="125"/>
      <c r="CA11" s="126">
        <f>IFERROR(BZ11/BX11,"-")</f>
        <v>0</v>
      </c>
      <c r="CB11" s="127"/>
      <c r="CC11" s="128">
        <f>IFERROR(CB11/BX11,"-")</f>
        <v>0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1</v>
      </c>
      <c r="CQ11" s="138">
        <v>103000</v>
      </c>
      <c r="CR11" s="138">
        <v>103000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0.35</v>
      </c>
      <c r="B12" s="184" t="s">
        <v>77</v>
      </c>
      <c r="C12" s="184" t="s">
        <v>58</v>
      </c>
      <c r="D12" s="184"/>
      <c r="E12" s="184" t="s">
        <v>78</v>
      </c>
      <c r="F12" s="184" t="s">
        <v>79</v>
      </c>
      <c r="G12" s="184" t="s">
        <v>61</v>
      </c>
      <c r="H12" s="87" t="s">
        <v>80</v>
      </c>
      <c r="I12" s="87" t="s">
        <v>81</v>
      </c>
      <c r="J12" s="87" t="s">
        <v>64</v>
      </c>
      <c r="K12" s="176">
        <v>120000</v>
      </c>
      <c r="L12" s="79">
        <v>13</v>
      </c>
      <c r="M12" s="79">
        <v>0</v>
      </c>
      <c r="N12" s="79">
        <v>36</v>
      </c>
      <c r="O12" s="88">
        <v>6</v>
      </c>
      <c r="P12" s="89">
        <v>0</v>
      </c>
      <c r="Q12" s="90">
        <f>O12+P12</f>
        <v>6</v>
      </c>
      <c r="R12" s="80">
        <f>IFERROR(Q12/N12,"-")</f>
        <v>0.16666666666667</v>
      </c>
      <c r="S12" s="79">
        <v>0</v>
      </c>
      <c r="T12" s="79">
        <v>4</v>
      </c>
      <c r="U12" s="80">
        <f>IFERROR(T12/(Q12),"-")</f>
        <v>0.66666666666667</v>
      </c>
      <c r="V12" s="81">
        <f>IFERROR(K12/SUM(Q12:Q13),"-")</f>
        <v>10000</v>
      </c>
      <c r="W12" s="82">
        <v>1</v>
      </c>
      <c r="X12" s="80">
        <f>IF(Q12=0,"-",W12/Q12)</f>
        <v>0.16666666666667</v>
      </c>
      <c r="Y12" s="181">
        <v>5000</v>
      </c>
      <c r="Z12" s="182">
        <f>IFERROR(Y12/Q12,"-")</f>
        <v>833.33333333333</v>
      </c>
      <c r="AA12" s="182">
        <f>IFERROR(Y12/W12,"-")</f>
        <v>5000</v>
      </c>
      <c r="AB12" s="176">
        <f>SUM(Y12:Y13)-SUM(K12:K13)</f>
        <v>-78000</v>
      </c>
      <c r="AC12" s="83">
        <f>SUM(Y12:Y13)/SUM(K12:K13)</f>
        <v>0.35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1</v>
      </c>
      <c r="BG12" s="110">
        <f>IF(Q12=0,"",IF(BF12=0,"",(BF12/Q12)))</f>
        <v>0.16666666666667</v>
      </c>
      <c r="BH12" s="109"/>
      <c r="BI12" s="111">
        <f>IFERROR(BH12/BF12,"-")</f>
        <v>0</v>
      </c>
      <c r="BJ12" s="112"/>
      <c r="BK12" s="113">
        <f>IFERROR(BJ12/BF12,"-")</f>
        <v>0</v>
      </c>
      <c r="BL12" s="114"/>
      <c r="BM12" s="114"/>
      <c r="BN12" s="114"/>
      <c r="BO12" s="116">
        <v>3</v>
      </c>
      <c r="BP12" s="117">
        <f>IF(Q12=0,"",IF(BO12=0,"",(BO12/Q12)))</f>
        <v>0.5</v>
      </c>
      <c r="BQ12" s="118">
        <v>1</v>
      </c>
      <c r="BR12" s="119">
        <f>IFERROR(BQ12/BO12,"-")</f>
        <v>0.33333333333333</v>
      </c>
      <c r="BS12" s="120">
        <v>5000</v>
      </c>
      <c r="BT12" s="121">
        <f>IFERROR(BS12/BO12,"-")</f>
        <v>1666.6666666667</v>
      </c>
      <c r="BU12" s="122">
        <v>1</v>
      </c>
      <c r="BV12" s="122"/>
      <c r="BW12" s="122"/>
      <c r="BX12" s="123">
        <v>2</v>
      </c>
      <c r="BY12" s="124">
        <f>IF(Q12=0,"",IF(BX12=0,"",(BX12/Q12)))</f>
        <v>0.33333333333333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5000</v>
      </c>
      <c r="CR12" s="138">
        <v>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82</v>
      </c>
      <c r="C13" s="184" t="s">
        <v>58</v>
      </c>
      <c r="D13" s="184"/>
      <c r="E13" s="184" t="s">
        <v>78</v>
      </c>
      <c r="F13" s="184" t="s">
        <v>79</v>
      </c>
      <c r="G13" s="184" t="s">
        <v>66</v>
      </c>
      <c r="H13" s="87"/>
      <c r="I13" s="87"/>
      <c r="J13" s="87"/>
      <c r="K13" s="176"/>
      <c r="L13" s="79">
        <v>30</v>
      </c>
      <c r="M13" s="79">
        <v>25</v>
      </c>
      <c r="N13" s="79">
        <v>4</v>
      </c>
      <c r="O13" s="88">
        <v>6</v>
      </c>
      <c r="P13" s="89">
        <v>0</v>
      </c>
      <c r="Q13" s="90">
        <f>O13+P13</f>
        <v>6</v>
      </c>
      <c r="R13" s="80">
        <f>IFERROR(Q13/N13,"-")</f>
        <v>1.5</v>
      </c>
      <c r="S13" s="79">
        <v>1</v>
      </c>
      <c r="T13" s="79">
        <v>1</v>
      </c>
      <c r="U13" s="80">
        <f>IFERROR(T13/(Q13),"-")</f>
        <v>0.16666666666667</v>
      </c>
      <c r="V13" s="81"/>
      <c r="W13" s="82">
        <v>1</v>
      </c>
      <c r="X13" s="80">
        <f>IF(Q13=0,"-",W13/Q13)</f>
        <v>0.16666666666667</v>
      </c>
      <c r="Y13" s="181">
        <v>37000</v>
      </c>
      <c r="Z13" s="182">
        <f>IFERROR(Y13/Q13,"-")</f>
        <v>6166.6666666667</v>
      </c>
      <c r="AA13" s="182">
        <f>IFERROR(Y13/W13,"-")</f>
        <v>37000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2</v>
      </c>
      <c r="BG13" s="110">
        <f>IF(Q13=0,"",IF(BF13=0,"",(BF13/Q13)))</f>
        <v>0.33333333333333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</v>
      </c>
      <c r="BP13" s="117">
        <f>IF(Q13=0,"",IF(BO13=0,"",(BO13/Q13)))</f>
        <v>0.16666666666667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1</v>
      </c>
      <c r="BY13" s="124">
        <f>IF(Q13=0,"",IF(BX13=0,"",(BX13/Q13)))</f>
        <v>0.16666666666667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2</v>
      </c>
      <c r="CH13" s="131">
        <f>IF(Q13=0,"",IF(CG13=0,"",(CG13/Q13)))</f>
        <v>0.33333333333333</v>
      </c>
      <c r="CI13" s="132">
        <v>1</v>
      </c>
      <c r="CJ13" s="133">
        <f>IFERROR(CI13/CG13,"-")</f>
        <v>0.5</v>
      </c>
      <c r="CK13" s="134">
        <v>37000</v>
      </c>
      <c r="CL13" s="135">
        <f>IFERROR(CK13/CG13,"-")</f>
        <v>18500</v>
      </c>
      <c r="CM13" s="136"/>
      <c r="CN13" s="136"/>
      <c r="CO13" s="136">
        <v>1</v>
      </c>
      <c r="CP13" s="137">
        <v>1</v>
      </c>
      <c r="CQ13" s="138">
        <v>37000</v>
      </c>
      <c r="CR13" s="138">
        <v>37000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0.15</v>
      </c>
      <c r="B14" s="184" t="s">
        <v>83</v>
      </c>
      <c r="C14" s="184" t="s">
        <v>58</v>
      </c>
      <c r="D14" s="184"/>
      <c r="E14" s="184" t="s">
        <v>59</v>
      </c>
      <c r="F14" s="184" t="s">
        <v>60</v>
      </c>
      <c r="G14" s="184" t="s">
        <v>61</v>
      </c>
      <c r="H14" s="87" t="s">
        <v>84</v>
      </c>
      <c r="I14" s="87" t="s">
        <v>63</v>
      </c>
      <c r="J14" s="185" t="s">
        <v>71</v>
      </c>
      <c r="K14" s="176">
        <v>80000</v>
      </c>
      <c r="L14" s="79">
        <v>4</v>
      </c>
      <c r="M14" s="79">
        <v>0</v>
      </c>
      <c r="N14" s="79">
        <v>16</v>
      </c>
      <c r="O14" s="88">
        <v>2</v>
      </c>
      <c r="P14" s="89">
        <v>0</v>
      </c>
      <c r="Q14" s="90">
        <f>O14+P14</f>
        <v>2</v>
      </c>
      <c r="R14" s="80">
        <f>IFERROR(Q14/N14,"-")</f>
        <v>0.125</v>
      </c>
      <c r="S14" s="79">
        <v>0</v>
      </c>
      <c r="T14" s="79">
        <v>1</v>
      </c>
      <c r="U14" s="80">
        <f>IFERROR(T14/(Q14),"-")</f>
        <v>0.5</v>
      </c>
      <c r="V14" s="81">
        <f>IFERROR(K14/SUM(Q14:Q15),"-")</f>
        <v>8888.8888888889</v>
      </c>
      <c r="W14" s="82">
        <v>1</v>
      </c>
      <c r="X14" s="80">
        <f>IF(Q14=0,"-",W14/Q14)</f>
        <v>0.5</v>
      </c>
      <c r="Y14" s="181">
        <v>12000</v>
      </c>
      <c r="Z14" s="182">
        <f>IFERROR(Y14/Q14,"-")</f>
        <v>6000</v>
      </c>
      <c r="AA14" s="182">
        <f>IFERROR(Y14/W14,"-")</f>
        <v>12000</v>
      </c>
      <c r="AB14" s="176">
        <f>SUM(Y14:Y15)-SUM(K14:K15)</f>
        <v>-68000</v>
      </c>
      <c r="AC14" s="83">
        <f>SUM(Y14:Y15)/SUM(K14:K15)</f>
        <v>0.15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1</v>
      </c>
      <c r="BP14" s="117">
        <f>IF(Q14=0,"",IF(BO14=0,"",(BO14/Q14)))</f>
        <v>0.5</v>
      </c>
      <c r="BQ14" s="118">
        <v>1</v>
      </c>
      <c r="BR14" s="119">
        <f>IFERROR(BQ14/BO14,"-")</f>
        <v>1</v>
      </c>
      <c r="BS14" s="120">
        <v>12000</v>
      </c>
      <c r="BT14" s="121">
        <f>IFERROR(BS14/BO14,"-")</f>
        <v>12000</v>
      </c>
      <c r="BU14" s="122"/>
      <c r="BV14" s="122"/>
      <c r="BW14" s="122">
        <v>1</v>
      </c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12000</v>
      </c>
      <c r="CR14" s="138">
        <v>12000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85</v>
      </c>
      <c r="C15" s="184" t="s">
        <v>58</v>
      </c>
      <c r="D15" s="184"/>
      <c r="E15" s="184" t="s">
        <v>59</v>
      </c>
      <c r="F15" s="184" t="s">
        <v>60</v>
      </c>
      <c r="G15" s="184" t="s">
        <v>66</v>
      </c>
      <c r="H15" s="87"/>
      <c r="I15" s="87"/>
      <c r="J15" s="87"/>
      <c r="K15" s="176"/>
      <c r="L15" s="79">
        <v>12</v>
      </c>
      <c r="M15" s="79">
        <v>12</v>
      </c>
      <c r="N15" s="79">
        <v>11</v>
      </c>
      <c r="O15" s="88">
        <v>7</v>
      </c>
      <c r="P15" s="89">
        <v>0</v>
      </c>
      <c r="Q15" s="90">
        <f>O15+P15</f>
        <v>7</v>
      </c>
      <c r="R15" s="80">
        <f>IFERROR(Q15/N15,"-")</f>
        <v>0.63636363636364</v>
      </c>
      <c r="S15" s="79">
        <v>1</v>
      </c>
      <c r="T15" s="79">
        <v>2</v>
      </c>
      <c r="U15" s="80">
        <f>IFERROR(T15/(Q15),"-")</f>
        <v>0.28571428571429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5</v>
      </c>
      <c r="BP15" s="117">
        <f>IF(Q15=0,"",IF(BO15=0,"",(BO15/Q15)))</f>
        <v>0.71428571428571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1</v>
      </c>
      <c r="BY15" s="124">
        <f>IF(Q15=0,"",IF(BX15=0,"",(BX15/Q15)))</f>
        <v>0.14285714285714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>
        <v>1</v>
      </c>
      <c r="CH15" s="131">
        <f>IF(Q15=0,"",IF(CG15=0,"",(CG15/Q15)))</f>
        <v>0.14285714285714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0.046153846153846</v>
      </c>
      <c r="B16" s="184" t="s">
        <v>86</v>
      </c>
      <c r="C16" s="184" t="s">
        <v>58</v>
      </c>
      <c r="D16" s="184"/>
      <c r="E16" s="184" t="s">
        <v>59</v>
      </c>
      <c r="F16" s="184" t="s">
        <v>87</v>
      </c>
      <c r="G16" s="184" t="s">
        <v>61</v>
      </c>
      <c r="H16" s="87" t="s">
        <v>88</v>
      </c>
      <c r="I16" s="87" t="s">
        <v>89</v>
      </c>
      <c r="J16" s="186" t="s">
        <v>90</v>
      </c>
      <c r="K16" s="176">
        <v>65000</v>
      </c>
      <c r="L16" s="79">
        <v>6</v>
      </c>
      <c r="M16" s="79">
        <v>0</v>
      </c>
      <c r="N16" s="79">
        <v>12</v>
      </c>
      <c r="O16" s="88">
        <v>2</v>
      </c>
      <c r="P16" s="89">
        <v>0</v>
      </c>
      <c r="Q16" s="90">
        <f>O16+P16</f>
        <v>2</v>
      </c>
      <c r="R16" s="80">
        <f>IFERROR(Q16/N16,"-")</f>
        <v>0.16666666666667</v>
      </c>
      <c r="S16" s="79">
        <v>0</v>
      </c>
      <c r="T16" s="79">
        <v>1</v>
      </c>
      <c r="U16" s="80">
        <f>IFERROR(T16/(Q16),"-")</f>
        <v>0.5</v>
      </c>
      <c r="V16" s="81">
        <f>IFERROR(K16/SUM(Q16:Q17),"-")</f>
        <v>8125</v>
      </c>
      <c r="W16" s="82">
        <v>1</v>
      </c>
      <c r="X16" s="80">
        <f>IF(Q16=0,"-",W16/Q16)</f>
        <v>0.5</v>
      </c>
      <c r="Y16" s="181">
        <v>3000</v>
      </c>
      <c r="Z16" s="182">
        <f>IFERROR(Y16/Q16,"-")</f>
        <v>1500</v>
      </c>
      <c r="AA16" s="182">
        <f>IFERROR(Y16/W16,"-")</f>
        <v>3000</v>
      </c>
      <c r="AB16" s="176">
        <f>SUM(Y16:Y17)-SUM(K16:K17)</f>
        <v>-62000</v>
      </c>
      <c r="AC16" s="83">
        <f>SUM(Y16:Y17)/SUM(K16:K17)</f>
        <v>0.046153846153846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>
        <f>IF(Q16=0,"",IF(BF16=0,"",(BF16/Q16)))</f>
        <v>0</v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>
        <v>1</v>
      </c>
      <c r="BP16" s="117">
        <f>IF(Q16=0,"",IF(BO16=0,"",(BO16/Q16)))</f>
        <v>0.5</v>
      </c>
      <c r="BQ16" s="118">
        <v>1</v>
      </c>
      <c r="BR16" s="119">
        <f>IFERROR(BQ16/BO16,"-")</f>
        <v>1</v>
      </c>
      <c r="BS16" s="120">
        <v>3000</v>
      </c>
      <c r="BT16" s="121">
        <f>IFERROR(BS16/BO16,"-")</f>
        <v>3000</v>
      </c>
      <c r="BU16" s="122">
        <v>1</v>
      </c>
      <c r="BV16" s="122"/>
      <c r="BW16" s="122"/>
      <c r="BX16" s="123">
        <v>1</v>
      </c>
      <c r="BY16" s="124">
        <f>IF(Q16=0,"",IF(BX16=0,"",(BX16/Q16)))</f>
        <v>0.5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3000</v>
      </c>
      <c r="CR16" s="138">
        <v>3000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91</v>
      </c>
      <c r="C17" s="184" t="s">
        <v>58</v>
      </c>
      <c r="D17" s="184"/>
      <c r="E17" s="184" t="s">
        <v>59</v>
      </c>
      <c r="F17" s="184" t="s">
        <v>87</v>
      </c>
      <c r="G17" s="184" t="s">
        <v>66</v>
      </c>
      <c r="H17" s="87"/>
      <c r="I17" s="87"/>
      <c r="J17" s="87"/>
      <c r="K17" s="176"/>
      <c r="L17" s="79">
        <v>28</v>
      </c>
      <c r="M17" s="79">
        <v>14</v>
      </c>
      <c r="N17" s="79">
        <v>17</v>
      </c>
      <c r="O17" s="88">
        <v>6</v>
      </c>
      <c r="P17" s="89">
        <v>0</v>
      </c>
      <c r="Q17" s="90">
        <f>O17+P17</f>
        <v>6</v>
      </c>
      <c r="R17" s="80">
        <f>IFERROR(Q17/N17,"-")</f>
        <v>0.35294117647059</v>
      </c>
      <c r="S17" s="79">
        <v>0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>
        <v>1</v>
      </c>
      <c r="AF17" s="92">
        <f>IF(Q17=0,"",IF(AE17=0,"",(AE17/Q17)))</f>
        <v>0.16666666666667</v>
      </c>
      <c r="AG17" s="91"/>
      <c r="AH17" s="93">
        <f>IFERROR(AG17/AE17,"-")</f>
        <v>0</v>
      </c>
      <c r="AI17" s="94"/>
      <c r="AJ17" s="95">
        <f>IFERROR(AI17/AE17,"-")</f>
        <v>0</v>
      </c>
      <c r="AK17" s="96"/>
      <c r="AL17" s="96"/>
      <c r="AM17" s="96"/>
      <c r="AN17" s="97">
        <v>2</v>
      </c>
      <c r="AO17" s="98">
        <f>IF(Q17=0,"",IF(AN17=0,"",(AN17/Q17)))</f>
        <v>0.33333333333333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>
        <v>1</v>
      </c>
      <c r="AX17" s="104">
        <f>IF(Q17=0,"",IF(AW17=0,"",(AW17/Q17)))</f>
        <v>0.16666666666667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>
        <v>1</v>
      </c>
      <c r="BG17" s="110">
        <f>IF(Q17=0,"",IF(BF17=0,"",(BF17/Q17)))</f>
        <v>0.16666666666667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1</v>
      </c>
      <c r="BP17" s="117">
        <f>IF(Q17=0,"",IF(BO17=0,"",(BO17/Q17)))</f>
        <v>0.16666666666667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2.2</v>
      </c>
      <c r="B18" s="184" t="s">
        <v>92</v>
      </c>
      <c r="C18" s="184" t="s">
        <v>58</v>
      </c>
      <c r="D18" s="184"/>
      <c r="E18" s="184" t="s">
        <v>68</v>
      </c>
      <c r="F18" s="184" t="s">
        <v>74</v>
      </c>
      <c r="G18" s="184" t="s">
        <v>61</v>
      </c>
      <c r="H18" s="87" t="s">
        <v>93</v>
      </c>
      <c r="I18" s="87" t="s">
        <v>89</v>
      </c>
      <c r="J18" s="185" t="s">
        <v>94</v>
      </c>
      <c r="K18" s="176">
        <v>65000</v>
      </c>
      <c r="L18" s="79">
        <v>5</v>
      </c>
      <c r="M18" s="79">
        <v>0</v>
      </c>
      <c r="N18" s="79">
        <v>20</v>
      </c>
      <c r="O18" s="88">
        <v>2</v>
      </c>
      <c r="P18" s="89">
        <v>0</v>
      </c>
      <c r="Q18" s="90">
        <f>O18+P18</f>
        <v>2</v>
      </c>
      <c r="R18" s="80">
        <f>IFERROR(Q18/N18,"-")</f>
        <v>0.1</v>
      </c>
      <c r="S18" s="79">
        <v>1</v>
      </c>
      <c r="T18" s="79">
        <v>1</v>
      </c>
      <c r="U18" s="80">
        <f>IFERROR(T18/(Q18),"-")</f>
        <v>0.5</v>
      </c>
      <c r="V18" s="81">
        <f>IFERROR(K18/SUM(Q18:Q19),"-")</f>
        <v>16250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78000</v>
      </c>
      <c r="AC18" s="83">
        <f>SUM(Y18:Y19)/SUM(K18:K19)</f>
        <v>2.2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>
        <v>1</v>
      </c>
      <c r="AX18" s="104">
        <f>IF(Q18=0,"",IF(AW18=0,"",(AW18/Q18)))</f>
        <v>0.5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1</v>
      </c>
      <c r="BP18" s="117">
        <f>IF(Q18=0,"",IF(BO18=0,"",(BO18/Q18)))</f>
        <v>0.5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95</v>
      </c>
      <c r="C19" s="184" t="s">
        <v>58</v>
      </c>
      <c r="D19" s="184"/>
      <c r="E19" s="184" t="s">
        <v>68</v>
      </c>
      <c r="F19" s="184" t="s">
        <v>74</v>
      </c>
      <c r="G19" s="184" t="s">
        <v>66</v>
      </c>
      <c r="H19" s="87"/>
      <c r="I19" s="87"/>
      <c r="J19" s="87"/>
      <c r="K19" s="176"/>
      <c r="L19" s="79">
        <v>48</v>
      </c>
      <c r="M19" s="79">
        <v>18</v>
      </c>
      <c r="N19" s="79">
        <v>2</v>
      </c>
      <c r="O19" s="88">
        <v>2</v>
      </c>
      <c r="P19" s="89">
        <v>0</v>
      </c>
      <c r="Q19" s="90">
        <f>O19+P19</f>
        <v>2</v>
      </c>
      <c r="R19" s="80">
        <f>IFERROR(Q19/N19,"-")</f>
        <v>1</v>
      </c>
      <c r="S19" s="79">
        <v>0</v>
      </c>
      <c r="T19" s="79">
        <v>1</v>
      </c>
      <c r="U19" s="80">
        <f>IFERROR(T19/(Q19),"-")</f>
        <v>0.5</v>
      </c>
      <c r="V19" s="81"/>
      <c r="W19" s="82">
        <v>2</v>
      </c>
      <c r="X19" s="80">
        <f>IF(Q19=0,"-",W19/Q19)</f>
        <v>1</v>
      </c>
      <c r="Y19" s="181">
        <v>143000</v>
      </c>
      <c r="Z19" s="182">
        <f>IFERROR(Y19/Q19,"-")</f>
        <v>71500</v>
      </c>
      <c r="AA19" s="182">
        <f>IFERROR(Y19/W19,"-")</f>
        <v>71500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1</v>
      </c>
      <c r="BP19" s="117">
        <f>IF(Q19=0,"",IF(BO19=0,"",(BO19/Q19)))</f>
        <v>0.5</v>
      </c>
      <c r="BQ19" s="118">
        <v>1</v>
      </c>
      <c r="BR19" s="119">
        <f>IFERROR(BQ19/BO19,"-")</f>
        <v>1</v>
      </c>
      <c r="BS19" s="120">
        <v>135000</v>
      </c>
      <c r="BT19" s="121">
        <f>IFERROR(BS19/BO19,"-")</f>
        <v>135000</v>
      </c>
      <c r="BU19" s="122"/>
      <c r="BV19" s="122"/>
      <c r="BW19" s="122">
        <v>1</v>
      </c>
      <c r="BX19" s="123">
        <v>1</v>
      </c>
      <c r="BY19" s="124">
        <f>IF(Q19=0,"",IF(BX19=0,"",(BX19/Q19)))</f>
        <v>0.5</v>
      </c>
      <c r="BZ19" s="125">
        <v>1</v>
      </c>
      <c r="CA19" s="126">
        <f>IFERROR(BZ19/BX19,"-")</f>
        <v>1</v>
      </c>
      <c r="CB19" s="127">
        <v>8000</v>
      </c>
      <c r="CC19" s="128">
        <f>IFERROR(CB19/BX19,"-")</f>
        <v>8000</v>
      </c>
      <c r="CD19" s="129"/>
      <c r="CE19" s="129">
        <v>1</v>
      </c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2</v>
      </c>
      <c r="CQ19" s="138">
        <v>143000</v>
      </c>
      <c r="CR19" s="138">
        <v>135000</v>
      </c>
      <c r="CS19" s="138"/>
      <c r="CT19" s="139" t="str">
        <f>IF(AND(CR19=0,CS19=0),"",IF(AND(CR19&lt;=100000,CS19&lt;=100000),"",IF(CR19/CQ19&gt;0.7,"男高",IF(CS19/CQ19&gt;0.7,"女高",""))))</f>
        <v>男高</v>
      </c>
    </row>
    <row r="20" spans="1:99">
      <c r="A20" s="78">
        <f>AC20</f>
        <v>0</v>
      </c>
      <c r="B20" s="184" t="s">
        <v>96</v>
      </c>
      <c r="C20" s="184" t="s">
        <v>58</v>
      </c>
      <c r="D20" s="184"/>
      <c r="E20" s="184" t="s">
        <v>97</v>
      </c>
      <c r="F20" s="184" t="s">
        <v>98</v>
      </c>
      <c r="G20" s="184" t="s">
        <v>61</v>
      </c>
      <c r="H20" s="87" t="s">
        <v>62</v>
      </c>
      <c r="I20" s="87" t="s">
        <v>99</v>
      </c>
      <c r="J20" s="186" t="s">
        <v>100</v>
      </c>
      <c r="K20" s="176">
        <v>30000</v>
      </c>
      <c r="L20" s="79">
        <v>3</v>
      </c>
      <c r="M20" s="79">
        <v>0</v>
      </c>
      <c r="N20" s="79">
        <v>15</v>
      </c>
      <c r="O20" s="88">
        <v>0</v>
      </c>
      <c r="P20" s="89">
        <v>0</v>
      </c>
      <c r="Q20" s="90">
        <f>O20+P20</f>
        <v>0</v>
      </c>
      <c r="R20" s="80">
        <f>IFERROR(Q20/N20,"-")</f>
        <v>0</v>
      </c>
      <c r="S20" s="79">
        <v>0</v>
      </c>
      <c r="T20" s="79">
        <v>0</v>
      </c>
      <c r="U20" s="80" t="str">
        <f>IFERROR(T20/(Q20),"-")</f>
        <v>-</v>
      </c>
      <c r="V20" s="81">
        <f>IFERROR(K20/SUM(Q20:Q21),"-")</f>
        <v>15000</v>
      </c>
      <c r="W20" s="82">
        <v>0</v>
      </c>
      <c r="X20" s="80" t="str">
        <f>IF(Q20=0,"-",W20/Q20)</f>
        <v>-</v>
      </c>
      <c r="Y20" s="181">
        <v>0</v>
      </c>
      <c r="Z20" s="182" t="str">
        <f>IFERROR(Y20/Q20,"-")</f>
        <v>-</v>
      </c>
      <c r="AA20" s="182" t="str">
        <f>IFERROR(Y20/W20,"-")</f>
        <v>-</v>
      </c>
      <c r="AB20" s="176">
        <f>SUM(Y20:Y21)-SUM(K20:K21)</f>
        <v>-30000</v>
      </c>
      <c r="AC20" s="83">
        <f>SUM(Y20:Y21)/SUM(K20:K21)</f>
        <v>0</v>
      </c>
      <c r="AD20" s="77"/>
      <c r="AE20" s="91"/>
      <c r="AF20" s="92" t="str">
        <f>IF(Q20=0,"",IF(AE20=0,"",(AE20/Q20)))</f>
        <v/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 t="str">
        <f>IF(Q20=0,"",IF(AN20=0,"",(AN20/Q20)))</f>
        <v/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 t="str">
        <f>IF(Q20=0,"",IF(AW20=0,"",(AW20/Q20)))</f>
        <v/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/>
      <c r="BG20" s="110" t="str">
        <f>IF(Q20=0,"",IF(BF20=0,"",(BF20/Q20)))</f>
        <v/>
      </c>
      <c r="BH20" s="109"/>
      <c r="BI20" s="111" t="str">
        <f>IFERROR(BH20/BF20,"-")</f>
        <v>-</v>
      </c>
      <c r="BJ20" s="112"/>
      <c r="BK20" s="113" t="str">
        <f>IFERROR(BJ20/BF20,"-")</f>
        <v>-</v>
      </c>
      <c r="BL20" s="114"/>
      <c r="BM20" s="114"/>
      <c r="BN20" s="114"/>
      <c r="BO20" s="116"/>
      <c r="BP20" s="117" t="str">
        <f>IF(Q20=0,"",IF(BO20=0,"",(BO20/Q20)))</f>
        <v/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/>
      <c r="BY20" s="124" t="str">
        <f>IF(Q20=0,"",IF(BX20=0,"",(BX20/Q20)))</f>
        <v/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 t="str">
        <f>IF(Q20=0,"",IF(CG20=0,"",(CG20/Q20)))</f>
        <v/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0</v>
      </c>
      <c r="CQ20" s="138">
        <v>0</v>
      </c>
      <c r="CR20" s="138"/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101</v>
      </c>
      <c r="C21" s="184" t="s">
        <v>58</v>
      </c>
      <c r="D21" s="184"/>
      <c r="E21" s="184" t="s">
        <v>97</v>
      </c>
      <c r="F21" s="184" t="s">
        <v>98</v>
      </c>
      <c r="G21" s="184" t="s">
        <v>66</v>
      </c>
      <c r="H21" s="87"/>
      <c r="I21" s="87"/>
      <c r="J21" s="87"/>
      <c r="K21" s="176"/>
      <c r="L21" s="79">
        <v>10</v>
      </c>
      <c r="M21" s="79">
        <v>9</v>
      </c>
      <c r="N21" s="79">
        <v>0</v>
      </c>
      <c r="O21" s="88">
        <v>2</v>
      </c>
      <c r="P21" s="89">
        <v>0</v>
      </c>
      <c r="Q21" s="90">
        <f>O21+P21</f>
        <v>2</v>
      </c>
      <c r="R21" s="80" t="str">
        <f>IFERROR(Q21/N21,"-")</f>
        <v>-</v>
      </c>
      <c r="S21" s="79">
        <v>0</v>
      </c>
      <c r="T21" s="79">
        <v>1</v>
      </c>
      <c r="U21" s="80">
        <f>IFERROR(T21/(Q21),"-")</f>
        <v>0.5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1</v>
      </c>
      <c r="BG21" s="110">
        <f>IF(Q21=0,"",IF(BF21=0,"",(BF21/Q21)))</f>
        <v>0.5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1</v>
      </c>
      <c r="BP21" s="117">
        <f>IF(Q21=0,"",IF(BO21=0,"",(BO21/Q21)))</f>
        <v>0.5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</v>
      </c>
      <c r="B22" s="184" t="s">
        <v>102</v>
      </c>
      <c r="C22" s="184" t="s">
        <v>58</v>
      </c>
      <c r="D22" s="184"/>
      <c r="E22" s="184" t="s">
        <v>97</v>
      </c>
      <c r="F22" s="184" t="s">
        <v>103</v>
      </c>
      <c r="G22" s="184" t="s">
        <v>61</v>
      </c>
      <c r="H22" s="87" t="s">
        <v>62</v>
      </c>
      <c r="I22" s="87" t="s">
        <v>99</v>
      </c>
      <c r="J22" s="185" t="s">
        <v>104</v>
      </c>
      <c r="K22" s="176">
        <v>30000</v>
      </c>
      <c r="L22" s="79">
        <v>3</v>
      </c>
      <c r="M22" s="79">
        <v>0</v>
      </c>
      <c r="N22" s="79">
        <v>22</v>
      </c>
      <c r="O22" s="88">
        <v>2</v>
      </c>
      <c r="P22" s="89">
        <v>0</v>
      </c>
      <c r="Q22" s="90">
        <f>O22+P22</f>
        <v>2</v>
      </c>
      <c r="R22" s="80">
        <f>IFERROR(Q22/N22,"-")</f>
        <v>0.090909090909091</v>
      </c>
      <c r="S22" s="79">
        <v>0</v>
      </c>
      <c r="T22" s="79">
        <v>0</v>
      </c>
      <c r="U22" s="80">
        <f>IFERROR(T22/(Q22),"-")</f>
        <v>0</v>
      </c>
      <c r="V22" s="81">
        <f>IFERROR(K22/SUM(Q22:Q23),"-")</f>
        <v>15000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SUM(Y22:Y23)-SUM(K22:K23)</f>
        <v>-30000</v>
      </c>
      <c r="AC22" s="83">
        <f>SUM(Y22:Y23)/SUM(K22:K23)</f>
        <v>0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0.5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>
        <v>1</v>
      </c>
      <c r="CH22" s="131">
        <f>IF(Q22=0,"",IF(CG22=0,"",(CG22/Q22)))</f>
        <v>0.5</v>
      </c>
      <c r="CI22" s="132"/>
      <c r="CJ22" s="133">
        <f>IFERROR(CI22/CG22,"-")</f>
        <v>0</v>
      </c>
      <c r="CK22" s="134"/>
      <c r="CL22" s="135">
        <f>IFERROR(CK22/CG22,"-")</f>
        <v>0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105</v>
      </c>
      <c r="C23" s="184" t="s">
        <v>58</v>
      </c>
      <c r="D23" s="184"/>
      <c r="E23" s="184" t="s">
        <v>97</v>
      </c>
      <c r="F23" s="184" t="s">
        <v>103</v>
      </c>
      <c r="G23" s="184" t="s">
        <v>66</v>
      </c>
      <c r="H23" s="87"/>
      <c r="I23" s="87"/>
      <c r="J23" s="87"/>
      <c r="K23" s="176"/>
      <c r="L23" s="79">
        <v>16</v>
      </c>
      <c r="M23" s="79">
        <v>13</v>
      </c>
      <c r="N23" s="79">
        <v>0</v>
      </c>
      <c r="O23" s="88">
        <v>0</v>
      </c>
      <c r="P23" s="89">
        <v>0</v>
      </c>
      <c r="Q23" s="90">
        <f>O23+P23</f>
        <v>0</v>
      </c>
      <c r="R23" s="80" t="str">
        <f>IFERROR(Q23/N23,"-")</f>
        <v>-</v>
      </c>
      <c r="S23" s="79">
        <v>0</v>
      </c>
      <c r="T23" s="79">
        <v>0</v>
      </c>
      <c r="U23" s="80" t="str">
        <f>IFERROR(T23/(Q23),"-")</f>
        <v>-</v>
      </c>
      <c r="V23" s="81"/>
      <c r="W23" s="82">
        <v>0</v>
      </c>
      <c r="X23" s="80" t="str">
        <f>IF(Q23=0,"-",W23/Q23)</f>
        <v>-</v>
      </c>
      <c r="Y23" s="181">
        <v>0</v>
      </c>
      <c r="Z23" s="182" t="str">
        <f>IFERROR(Y23/Q23,"-")</f>
        <v>-</v>
      </c>
      <c r="AA23" s="182" t="str">
        <f>IFERROR(Y23/W23,"-")</f>
        <v>-</v>
      </c>
      <c r="AB23" s="176"/>
      <c r="AC23" s="83"/>
      <c r="AD23" s="77"/>
      <c r="AE23" s="91"/>
      <c r="AF23" s="92" t="str">
        <f>IF(Q23=0,"",IF(AE23=0,"",(AE23/Q23)))</f>
        <v/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 t="str">
        <f>IF(Q23=0,"",IF(AN23=0,"",(AN23/Q23)))</f>
        <v/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 t="str">
        <f>IF(Q23=0,"",IF(AW23=0,"",(AW23/Q23)))</f>
        <v/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 t="str">
        <f>IF(Q23=0,"",IF(BF23=0,"",(BF23/Q23)))</f>
        <v/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/>
      <c r="BP23" s="117" t="str">
        <f>IF(Q23=0,"",IF(BO23=0,"",(BO23/Q23)))</f>
        <v/>
      </c>
      <c r="BQ23" s="118"/>
      <c r="BR23" s="119" t="str">
        <f>IFERROR(BQ23/BO23,"-")</f>
        <v>-</v>
      </c>
      <c r="BS23" s="120"/>
      <c r="BT23" s="121" t="str">
        <f>IFERROR(BS23/BO23,"-")</f>
        <v>-</v>
      </c>
      <c r="BU23" s="122"/>
      <c r="BV23" s="122"/>
      <c r="BW23" s="122"/>
      <c r="BX23" s="123"/>
      <c r="BY23" s="124" t="str">
        <f>IF(Q23=0,"",IF(BX23=0,"",(BX23/Q23)))</f>
        <v/>
      </c>
      <c r="BZ23" s="125"/>
      <c r="CA23" s="126" t="str">
        <f>IFERROR(BZ23/BX23,"-")</f>
        <v>-</v>
      </c>
      <c r="CB23" s="127"/>
      <c r="CC23" s="128" t="str">
        <f>IFERROR(CB23/BX23,"-")</f>
        <v>-</v>
      </c>
      <c r="CD23" s="129"/>
      <c r="CE23" s="129"/>
      <c r="CF23" s="129"/>
      <c r="CG23" s="130"/>
      <c r="CH23" s="131" t="str">
        <f>IF(Q23=0,"",IF(CG23=0,"",(CG23/Q23)))</f>
        <v/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</v>
      </c>
      <c r="B24" s="184" t="s">
        <v>106</v>
      </c>
      <c r="C24" s="184" t="s">
        <v>58</v>
      </c>
      <c r="D24" s="184"/>
      <c r="E24" s="184" t="s">
        <v>97</v>
      </c>
      <c r="F24" s="184" t="s">
        <v>107</v>
      </c>
      <c r="G24" s="184" t="s">
        <v>61</v>
      </c>
      <c r="H24" s="87" t="s">
        <v>62</v>
      </c>
      <c r="I24" s="87" t="s">
        <v>99</v>
      </c>
      <c r="J24" s="186" t="s">
        <v>90</v>
      </c>
      <c r="K24" s="176">
        <v>30000</v>
      </c>
      <c r="L24" s="79">
        <v>1</v>
      </c>
      <c r="M24" s="79">
        <v>0</v>
      </c>
      <c r="N24" s="79">
        <v>65</v>
      </c>
      <c r="O24" s="88">
        <v>0</v>
      </c>
      <c r="P24" s="89">
        <v>0</v>
      </c>
      <c r="Q24" s="90">
        <f>O24+P24</f>
        <v>0</v>
      </c>
      <c r="R24" s="80">
        <f>IFERROR(Q24/N24,"-")</f>
        <v>0</v>
      </c>
      <c r="S24" s="79">
        <v>0</v>
      </c>
      <c r="T24" s="79">
        <v>0</v>
      </c>
      <c r="U24" s="80" t="str">
        <f>IFERROR(T24/(Q24),"-")</f>
        <v>-</v>
      </c>
      <c r="V24" s="81">
        <f>IFERROR(K24/SUM(Q24:Q25),"-")</f>
        <v>15000</v>
      </c>
      <c r="W24" s="82">
        <v>0</v>
      </c>
      <c r="X24" s="80" t="str">
        <f>IF(Q24=0,"-",W24/Q24)</f>
        <v>-</v>
      </c>
      <c r="Y24" s="181">
        <v>0</v>
      </c>
      <c r="Z24" s="182" t="str">
        <f>IFERROR(Y24/Q24,"-")</f>
        <v>-</v>
      </c>
      <c r="AA24" s="182" t="str">
        <f>IFERROR(Y24/W24,"-")</f>
        <v>-</v>
      </c>
      <c r="AB24" s="176">
        <f>SUM(Y24:Y25)-SUM(K24:K25)</f>
        <v>-30000</v>
      </c>
      <c r="AC24" s="83">
        <f>SUM(Y24:Y25)/SUM(K24:K25)</f>
        <v>0</v>
      </c>
      <c r="AD24" s="77"/>
      <c r="AE24" s="91"/>
      <c r="AF24" s="92" t="str">
        <f>IF(Q24=0,"",IF(AE24=0,"",(AE24/Q24)))</f>
        <v/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 t="str">
        <f>IF(Q24=0,"",IF(AN24=0,"",(AN24/Q24)))</f>
        <v/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 t="str">
        <f>IF(Q24=0,"",IF(AW24=0,"",(AW24/Q24)))</f>
        <v/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 t="str">
        <f>IF(Q24=0,"",IF(BF24=0,"",(BF24/Q24)))</f>
        <v/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/>
      <c r="BP24" s="117" t="str">
        <f>IF(Q24=0,"",IF(BO24=0,"",(BO24/Q24)))</f>
        <v/>
      </c>
      <c r="BQ24" s="118"/>
      <c r="BR24" s="119" t="str">
        <f>IFERROR(BQ24/BO24,"-")</f>
        <v>-</v>
      </c>
      <c r="BS24" s="120"/>
      <c r="BT24" s="121" t="str">
        <f>IFERROR(BS24/BO24,"-")</f>
        <v>-</v>
      </c>
      <c r="BU24" s="122"/>
      <c r="BV24" s="122"/>
      <c r="BW24" s="122"/>
      <c r="BX24" s="123"/>
      <c r="BY24" s="124" t="str">
        <f>IF(Q24=0,"",IF(BX24=0,"",(BX24/Q24)))</f>
        <v/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 t="str">
        <f>IF(Q24=0,"",IF(CG24=0,"",(CG24/Q24)))</f>
        <v/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108</v>
      </c>
      <c r="C25" s="184" t="s">
        <v>58</v>
      </c>
      <c r="D25" s="184"/>
      <c r="E25" s="184" t="s">
        <v>97</v>
      </c>
      <c r="F25" s="184" t="s">
        <v>107</v>
      </c>
      <c r="G25" s="184" t="s">
        <v>66</v>
      </c>
      <c r="H25" s="87"/>
      <c r="I25" s="87"/>
      <c r="J25" s="87"/>
      <c r="K25" s="176"/>
      <c r="L25" s="79">
        <v>14</v>
      </c>
      <c r="M25" s="79">
        <v>11</v>
      </c>
      <c r="N25" s="79">
        <v>0</v>
      </c>
      <c r="O25" s="88">
        <v>2</v>
      </c>
      <c r="P25" s="89">
        <v>0</v>
      </c>
      <c r="Q25" s="90">
        <f>O25+P25</f>
        <v>2</v>
      </c>
      <c r="R25" s="80" t="str">
        <f>IFERROR(Q25/N25,"-")</f>
        <v>-</v>
      </c>
      <c r="S25" s="79">
        <v>0</v>
      </c>
      <c r="T25" s="79">
        <v>0</v>
      </c>
      <c r="U25" s="80">
        <f>IFERROR(T25/(Q25),"-")</f>
        <v>0</v>
      </c>
      <c r="V25" s="81"/>
      <c r="W25" s="82">
        <v>0</v>
      </c>
      <c r="X25" s="80">
        <f>IF(Q25=0,"-",W25/Q25)</f>
        <v>0</v>
      </c>
      <c r="Y25" s="181">
        <v>0</v>
      </c>
      <c r="Z25" s="182">
        <f>IFERROR(Y25/Q25,"-")</f>
        <v>0</v>
      </c>
      <c r="AA25" s="182" t="str">
        <f>IFERROR(Y25/W25,"-")</f>
        <v>-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0.5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1</v>
      </c>
      <c r="BP25" s="117">
        <f>IF(Q25=0,"",IF(BO25=0,"",(BO25/Q25)))</f>
        <v>0.5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/>
      <c r="BY25" s="124">
        <f>IF(Q25=0,"",IF(BX25=0,"",(BX25/Q25)))</f>
        <v>0</v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2.3666666666667</v>
      </c>
      <c r="B26" s="184" t="s">
        <v>109</v>
      </c>
      <c r="C26" s="184" t="s">
        <v>58</v>
      </c>
      <c r="D26" s="184"/>
      <c r="E26" s="184" t="s">
        <v>97</v>
      </c>
      <c r="F26" s="184" t="s">
        <v>110</v>
      </c>
      <c r="G26" s="184" t="s">
        <v>61</v>
      </c>
      <c r="H26" s="87" t="s">
        <v>62</v>
      </c>
      <c r="I26" s="87" t="s">
        <v>99</v>
      </c>
      <c r="J26" s="185" t="s">
        <v>71</v>
      </c>
      <c r="K26" s="176">
        <v>30000</v>
      </c>
      <c r="L26" s="79">
        <v>3</v>
      </c>
      <c r="M26" s="79">
        <v>0</v>
      </c>
      <c r="N26" s="79">
        <v>40</v>
      </c>
      <c r="O26" s="88">
        <v>2</v>
      </c>
      <c r="P26" s="89">
        <v>0</v>
      </c>
      <c r="Q26" s="90">
        <f>O26+P26</f>
        <v>2</v>
      </c>
      <c r="R26" s="80">
        <f>IFERROR(Q26/N26,"-")</f>
        <v>0.05</v>
      </c>
      <c r="S26" s="79">
        <v>0</v>
      </c>
      <c r="T26" s="79">
        <v>1</v>
      </c>
      <c r="U26" s="80">
        <f>IFERROR(T26/(Q26),"-")</f>
        <v>0.5</v>
      </c>
      <c r="V26" s="81">
        <f>IFERROR(K26/SUM(Q26:Q27),"-")</f>
        <v>10000</v>
      </c>
      <c r="W26" s="82">
        <v>0</v>
      </c>
      <c r="X26" s="80">
        <f>IF(Q26=0,"-",W26/Q26)</f>
        <v>0</v>
      </c>
      <c r="Y26" s="181">
        <v>0</v>
      </c>
      <c r="Z26" s="182">
        <f>IFERROR(Y26/Q26,"-")</f>
        <v>0</v>
      </c>
      <c r="AA26" s="182" t="str">
        <f>IFERROR(Y26/W26,"-")</f>
        <v>-</v>
      </c>
      <c r="AB26" s="176">
        <f>SUM(Y26:Y27)-SUM(K26:K27)</f>
        <v>41000</v>
      </c>
      <c r="AC26" s="83">
        <f>SUM(Y26:Y27)/SUM(K26:K27)</f>
        <v>2.3666666666667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>
        <v>1</v>
      </c>
      <c r="AO26" s="98">
        <f>IF(Q26=0,"",IF(AN26=0,"",(AN26/Q26)))</f>
        <v>0.5</v>
      </c>
      <c r="AP26" s="97"/>
      <c r="AQ26" s="99">
        <f>IFERROR(AP26/AN26,"-")</f>
        <v>0</v>
      </c>
      <c r="AR26" s="100"/>
      <c r="AS26" s="101">
        <f>IFERROR(AR26/AN26,"-")</f>
        <v>0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1</v>
      </c>
      <c r="BP26" s="117">
        <f>IF(Q26=0,"",IF(BO26=0,"",(BO26/Q26)))</f>
        <v>0.5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/>
      <c r="BY26" s="124">
        <f>IF(Q26=0,"",IF(BX26=0,"",(BX26/Q26)))</f>
        <v>0</v>
      </c>
      <c r="BZ26" s="125"/>
      <c r="CA26" s="126" t="str">
        <f>IFERROR(BZ26/BX26,"-")</f>
        <v>-</v>
      </c>
      <c r="CB26" s="127"/>
      <c r="CC26" s="128" t="str">
        <f>IFERROR(CB26/BX26,"-")</f>
        <v>-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0</v>
      </c>
      <c r="CQ26" s="138">
        <v>0</v>
      </c>
      <c r="CR26" s="138"/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111</v>
      </c>
      <c r="C27" s="184" t="s">
        <v>58</v>
      </c>
      <c r="D27" s="184"/>
      <c r="E27" s="184" t="s">
        <v>97</v>
      </c>
      <c r="F27" s="184" t="s">
        <v>110</v>
      </c>
      <c r="G27" s="184" t="s">
        <v>66</v>
      </c>
      <c r="H27" s="87"/>
      <c r="I27" s="87"/>
      <c r="J27" s="87"/>
      <c r="K27" s="176"/>
      <c r="L27" s="79">
        <v>9</v>
      </c>
      <c r="M27" s="79">
        <v>9</v>
      </c>
      <c r="N27" s="79">
        <v>3</v>
      </c>
      <c r="O27" s="88">
        <v>1</v>
      </c>
      <c r="P27" s="89">
        <v>0</v>
      </c>
      <c r="Q27" s="90">
        <f>O27+P27</f>
        <v>1</v>
      </c>
      <c r="R27" s="80">
        <f>IFERROR(Q27/N27,"-")</f>
        <v>0.33333333333333</v>
      </c>
      <c r="S27" s="79">
        <v>1</v>
      </c>
      <c r="T27" s="79">
        <v>0</v>
      </c>
      <c r="U27" s="80">
        <f>IFERROR(T27/(Q27),"-")</f>
        <v>0</v>
      </c>
      <c r="V27" s="81"/>
      <c r="W27" s="82">
        <v>1</v>
      </c>
      <c r="X27" s="80">
        <f>IF(Q27=0,"-",W27/Q27)</f>
        <v>1</v>
      </c>
      <c r="Y27" s="181">
        <v>71000</v>
      </c>
      <c r="Z27" s="182">
        <f>IFERROR(Y27/Q27,"-")</f>
        <v>71000</v>
      </c>
      <c r="AA27" s="182">
        <f>IFERROR(Y27/W27,"-")</f>
        <v>71000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/>
      <c r="BP27" s="117">
        <f>IF(Q27=0,"",IF(BO27=0,"",(BO27/Q27)))</f>
        <v>0</v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>
        <v>1</v>
      </c>
      <c r="BY27" s="124">
        <f>IF(Q27=0,"",IF(BX27=0,"",(BX27/Q27)))</f>
        <v>1</v>
      </c>
      <c r="BZ27" s="125">
        <v>1</v>
      </c>
      <c r="CA27" s="126">
        <f>IFERROR(BZ27/BX27,"-")</f>
        <v>1</v>
      </c>
      <c r="CB27" s="127">
        <v>71000</v>
      </c>
      <c r="CC27" s="128">
        <f>IFERROR(CB27/BX27,"-")</f>
        <v>71000</v>
      </c>
      <c r="CD27" s="129"/>
      <c r="CE27" s="129"/>
      <c r="CF27" s="129">
        <v>1</v>
      </c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1</v>
      </c>
      <c r="CQ27" s="138">
        <v>71000</v>
      </c>
      <c r="CR27" s="138">
        <v>71000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</v>
      </c>
      <c r="B28" s="184" t="s">
        <v>112</v>
      </c>
      <c r="C28" s="184" t="s">
        <v>58</v>
      </c>
      <c r="D28" s="184"/>
      <c r="E28" s="184" t="s">
        <v>113</v>
      </c>
      <c r="F28" s="184" t="s">
        <v>110</v>
      </c>
      <c r="G28" s="184" t="s">
        <v>61</v>
      </c>
      <c r="H28" s="87" t="s">
        <v>80</v>
      </c>
      <c r="I28" s="87" t="s">
        <v>114</v>
      </c>
      <c r="J28" s="185" t="s">
        <v>94</v>
      </c>
      <c r="K28" s="176">
        <v>100000</v>
      </c>
      <c r="L28" s="79">
        <v>8</v>
      </c>
      <c r="M28" s="79">
        <v>0</v>
      </c>
      <c r="N28" s="79">
        <v>38</v>
      </c>
      <c r="O28" s="88">
        <v>2</v>
      </c>
      <c r="P28" s="89">
        <v>0</v>
      </c>
      <c r="Q28" s="90">
        <f>O28+P28</f>
        <v>2</v>
      </c>
      <c r="R28" s="80">
        <f>IFERROR(Q28/N28,"-")</f>
        <v>0.052631578947368</v>
      </c>
      <c r="S28" s="79">
        <v>0</v>
      </c>
      <c r="T28" s="79">
        <v>0</v>
      </c>
      <c r="U28" s="80">
        <f>IFERROR(T28/(Q28),"-")</f>
        <v>0</v>
      </c>
      <c r="V28" s="81">
        <f>IFERROR(K28/SUM(Q28:Q32),"-")</f>
        <v>9090.9090909091</v>
      </c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>
        <f>SUM(Y28:Y32)-SUM(K28:K32)</f>
        <v>-100000</v>
      </c>
      <c r="AC28" s="83">
        <f>SUM(Y28:Y32)/SUM(K28:K32)</f>
        <v>0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>
        <v>1</v>
      </c>
      <c r="AX28" s="104">
        <f>IF(Q28=0,"",IF(AW28=0,"",(AW28/Q28)))</f>
        <v>0.5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/>
      <c r="BG28" s="110">
        <f>IF(Q28=0,"",IF(BF28=0,"",(BF28/Q28)))</f>
        <v>0</v>
      </c>
      <c r="BH28" s="109"/>
      <c r="BI28" s="111" t="str">
        <f>IFERROR(BH28/BF28,"-")</f>
        <v>-</v>
      </c>
      <c r="BJ28" s="112"/>
      <c r="BK28" s="113" t="str">
        <f>IFERROR(BJ28/BF28,"-")</f>
        <v>-</v>
      </c>
      <c r="BL28" s="114"/>
      <c r="BM28" s="114"/>
      <c r="BN28" s="114"/>
      <c r="BO28" s="116"/>
      <c r="BP28" s="117">
        <f>IF(Q28=0,"",IF(BO28=0,"",(BO28/Q28)))</f>
        <v>0</v>
      </c>
      <c r="BQ28" s="118"/>
      <c r="BR28" s="119" t="str">
        <f>IFERROR(BQ28/BO28,"-")</f>
        <v>-</v>
      </c>
      <c r="BS28" s="120"/>
      <c r="BT28" s="121" t="str">
        <f>IFERROR(BS28/BO28,"-")</f>
        <v>-</v>
      </c>
      <c r="BU28" s="122"/>
      <c r="BV28" s="122"/>
      <c r="BW28" s="122"/>
      <c r="BX28" s="123">
        <v>1</v>
      </c>
      <c r="BY28" s="124">
        <f>IF(Q28=0,"",IF(BX28=0,"",(BX28/Q28)))</f>
        <v>0.5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115</v>
      </c>
      <c r="C29" s="184" t="s">
        <v>58</v>
      </c>
      <c r="D29" s="184"/>
      <c r="E29" s="184" t="s">
        <v>113</v>
      </c>
      <c r="F29" s="184" t="s">
        <v>107</v>
      </c>
      <c r="G29" s="184" t="s">
        <v>61</v>
      </c>
      <c r="H29" s="87" t="s">
        <v>80</v>
      </c>
      <c r="I29" s="87" t="s">
        <v>114</v>
      </c>
      <c r="J29" s="186" t="s">
        <v>116</v>
      </c>
      <c r="K29" s="176"/>
      <c r="L29" s="79">
        <v>4</v>
      </c>
      <c r="M29" s="79">
        <v>0</v>
      </c>
      <c r="N29" s="79">
        <v>28</v>
      </c>
      <c r="O29" s="88">
        <v>1</v>
      </c>
      <c r="P29" s="89">
        <v>0</v>
      </c>
      <c r="Q29" s="90">
        <f>O29+P29</f>
        <v>1</v>
      </c>
      <c r="R29" s="80">
        <f>IFERROR(Q29/N29,"-")</f>
        <v>0.035714285714286</v>
      </c>
      <c r="S29" s="79">
        <v>0</v>
      </c>
      <c r="T29" s="79">
        <v>0</v>
      </c>
      <c r="U29" s="80">
        <f>IFERROR(T29/(Q29),"-")</f>
        <v>0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1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/>
      <c r="BP29" s="117">
        <f>IF(Q29=0,"",IF(BO29=0,"",(BO29/Q29)))</f>
        <v>0</v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/>
      <c r="B30" s="184" t="s">
        <v>117</v>
      </c>
      <c r="C30" s="184" t="s">
        <v>58</v>
      </c>
      <c r="D30" s="184"/>
      <c r="E30" s="184" t="s">
        <v>113</v>
      </c>
      <c r="F30" s="184" t="s">
        <v>103</v>
      </c>
      <c r="G30" s="184" t="s">
        <v>61</v>
      </c>
      <c r="H30" s="87" t="s">
        <v>80</v>
      </c>
      <c r="I30" s="87" t="s">
        <v>114</v>
      </c>
      <c r="J30" s="185" t="s">
        <v>118</v>
      </c>
      <c r="K30" s="176"/>
      <c r="L30" s="79">
        <v>8</v>
      </c>
      <c r="M30" s="79">
        <v>0</v>
      </c>
      <c r="N30" s="79">
        <v>39</v>
      </c>
      <c r="O30" s="88">
        <v>4</v>
      </c>
      <c r="P30" s="89">
        <v>0</v>
      </c>
      <c r="Q30" s="90">
        <f>O30+P30</f>
        <v>4</v>
      </c>
      <c r="R30" s="80">
        <f>IFERROR(Q30/N30,"-")</f>
        <v>0.1025641025641</v>
      </c>
      <c r="S30" s="79">
        <v>0</v>
      </c>
      <c r="T30" s="79">
        <v>0</v>
      </c>
      <c r="U30" s="80">
        <f>IFERROR(T30/(Q30),"-")</f>
        <v>0</v>
      </c>
      <c r="V30" s="81"/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/>
      <c r="AC30" s="83"/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>
        <v>2</v>
      </c>
      <c r="AO30" s="98">
        <f>IF(Q30=0,"",IF(AN30=0,"",(AN30/Q30)))</f>
        <v>0.5</v>
      </c>
      <c r="AP30" s="97"/>
      <c r="AQ30" s="99">
        <f>IFERROR(AP30/AN30,"-")</f>
        <v>0</v>
      </c>
      <c r="AR30" s="100"/>
      <c r="AS30" s="101">
        <f>IFERROR(AR30/AN30,"-")</f>
        <v>0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2</v>
      </c>
      <c r="BG30" s="110">
        <f>IF(Q30=0,"",IF(BF30=0,"",(BF30/Q30)))</f>
        <v>0.5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/>
      <c r="BP30" s="117">
        <f>IF(Q30=0,"",IF(BO30=0,"",(BO30/Q30)))</f>
        <v>0</v>
      </c>
      <c r="BQ30" s="118"/>
      <c r="BR30" s="119" t="str">
        <f>IFERROR(BQ30/BO30,"-")</f>
        <v>-</v>
      </c>
      <c r="BS30" s="120"/>
      <c r="BT30" s="121" t="str">
        <f>IFERROR(BS30/BO30,"-")</f>
        <v>-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119</v>
      </c>
      <c r="C31" s="184" t="s">
        <v>58</v>
      </c>
      <c r="D31" s="184"/>
      <c r="E31" s="184" t="s">
        <v>113</v>
      </c>
      <c r="F31" s="184" t="s">
        <v>98</v>
      </c>
      <c r="G31" s="184" t="s">
        <v>61</v>
      </c>
      <c r="H31" s="87" t="s">
        <v>80</v>
      </c>
      <c r="I31" s="87" t="s">
        <v>114</v>
      </c>
      <c r="J31" s="186" t="s">
        <v>120</v>
      </c>
      <c r="K31" s="176"/>
      <c r="L31" s="79">
        <v>7</v>
      </c>
      <c r="M31" s="79">
        <v>0</v>
      </c>
      <c r="N31" s="79">
        <v>34</v>
      </c>
      <c r="O31" s="88">
        <v>2</v>
      </c>
      <c r="P31" s="89">
        <v>0</v>
      </c>
      <c r="Q31" s="90">
        <f>O31+P31</f>
        <v>2</v>
      </c>
      <c r="R31" s="80">
        <f>IFERROR(Q31/N31,"-")</f>
        <v>0.058823529411765</v>
      </c>
      <c r="S31" s="79">
        <v>0</v>
      </c>
      <c r="T31" s="79">
        <v>0</v>
      </c>
      <c r="U31" s="80">
        <f>IFERROR(T31/(Q31),"-")</f>
        <v>0</v>
      </c>
      <c r="V31" s="81"/>
      <c r="W31" s="82">
        <v>0</v>
      </c>
      <c r="X31" s="80">
        <f>IF(Q31=0,"-",W31/Q31)</f>
        <v>0</v>
      </c>
      <c r="Y31" s="181">
        <v>0</v>
      </c>
      <c r="Z31" s="182">
        <f>IFERROR(Y31/Q31,"-")</f>
        <v>0</v>
      </c>
      <c r="AA31" s="182" t="str">
        <f>IFERROR(Y31/W31,"-")</f>
        <v>-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/>
      <c r="BP31" s="117">
        <f>IF(Q31=0,"",IF(BO31=0,"",(BO31/Q31)))</f>
        <v>0</v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>
        <v>1</v>
      </c>
      <c r="BY31" s="124">
        <f>IF(Q31=0,"",IF(BX31=0,"",(BX31/Q31)))</f>
        <v>0.5</v>
      </c>
      <c r="BZ31" s="125"/>
      <c r="CA31" s="126">
        <f>IFERROR(BZ31/BX31,"-")</f>
        <v>0</v>
      </c>
      <c r="CB31" s="127"/>
      <c r="CC31" s="128">
        <f>IFERROR(CB31/BX31,"-")</f>
        <v>0</v>
      </c>
      <c r="CD31" s="129"/>
      <c r="CE31" s="129"/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/>
      <c r="B32" s="184" t="s">
        <v>121</v>
      </c>
      <c r="C32" s="184" t="s">
        <v>58</v>
      </c>
      <c r="D32" s="184"/>
      <c r="E32" s="184" t="s">
        <v>122</v>
      </c>
      <c r="F32" s="184" t="s">
        <v>122</v>
      </c>
      <c r="G32" s="184" t="s">
        <v>66</v>
      </c>
      <c r="H32" s="87" t="s">
        <v>123</v>
      </c>
      <c r="I32" s="87"/>
      <c r="J32" s="87"/>
      <c r="K32" s="176"/>
      <c r="L32" s="79">
        <v>43</v>
      </c>
      <c r="M32" s="79">
        <v>26</v>
      </c>
      <c r="N32" s="79">
        <v>6</v>
      </c>
      <c r="O32" s="88">
        <v>2</v>
      </c>
      <c r="P32" s="89">
        <v>0</v>
      </c>
      <c r="Q32" s="90">
        <f>O32+P32</f>
        <v>2</v>
      </c>
      <c r="R32" s="80">
        <f>IFERROR(Q32/N32,"-")</f>
        <v>0.33333333333333</v>
      </c>
      <c r="S32" s="79">
        <v>0</v>
      </c>
      <c r="T32" s="79">
        <v>0</v>
      </c>
      <c r="U32" s="80">
        <f>IFERROR(T32/(Q32),"-")</f>
        <v>0</v>
      </c>
      <c r="V32" s="81"/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/>
      <c r="AC32" s="83"/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0.5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1</v>
      </c>
      <c r="BP32" s="117">
        <f>IF(Q32=0,"",IF(BO32=0,"",(BO32/Q32)))</f>
        <v>0.5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30"/>
      <c r="B33" s="84"/>
      <c r="C33" s="84"/>
      <c r="D33" s="85"/>
      <c r="E33" s="85"/>
      <c r="F33" s="85"/>
      <c r="G33" s="86"/>
      <c r="H33" s="87"/>
      <c r="I33" s="87"/>
      <c r="J33" s="87"/>
      <c r="K33" s="177"/>
      <c r="L33" s="34"/>
      <c r="M33" s="34"/>
      <c r="N33" s="31"/>
      <c r="O33" s="23"/>
      <c r="P33" s="23"/>
      <c r="Q33" s="23"/>
      <c r="R33" s="32"/>
      <c r="S33" s="32"/>
      <c r="T33" s="23"/>
      <c r="U33" s="32"/>
      <c r="V33" s="25"/>
      <c r="W33" s="25"/>
      <c r="X33" s="25"/>
      <c r="Y33" s="183"/>
      <c r="Z33" s="183"/>
      <c r="AA33" s="183"/>
      <c r="AB33" s="183"/>
      <c r="AC33" s="33"/>
      <c r="AD33" s="57"/>
      <c r="AE33" s="61"/>
      <c r="AF33" s="62"/>
      <c r="AG33" s="61"/>
      <c r="AH33" s="65"/>
      <c r="AI33" s="66"/>
      <c r="AJ33" s="67"/>
      <c r="AK33" s="68"/>
      <c r="AL33" s="68"/>
      <c r="AM33" s="68"/>
      <c r="AN33" s="61"/>
      <c r="AO33" s="62"/>
      <c r="AP33" s="61"/>
      <c r="AQ33" s="65"/>
      <c r="AR33" s="66"/>
      <c r="AS33" s="67"/>
      <c r="AT33" s="68"/>
      <c r="AU33" s="68"/>
      <c r="AV33" s="68"/>
      <c r="AW33" s="61"/>
      <c r="AX33" s="62"/>
      <c r="AY33" s="61"/>
      <c r="AZ33" s="65"/>
      <c r="BA33" s="66"/>
      <c r="BB33" s="67"/>
      <c r="BC33" s="68"/>
      <c r="BD33" s="68"/>
      <c r="BE33" s="68"/>
      <c r="BF33" s="61"/>
      <c r="BG33" s="62"/>
      <c r="BH33" s="61"/>
      <c r="BI33" s="65"/>
      <c r="BJ33" s="66"/>
      <c r="BK33" s="67"/>
      <c r="BL33" s="68"/>
      <c r="BM33" s="68"/>
      <c r="BN33" s="68"/>
      <c r="BO33" s="63"/>
      <c r="BP33" s="64"/>
      <c r="BQ33" s="61"/>
      <c r="BR33" s="65"/>
      <c r="BS33" s="66"/>
      <c r="BT33" s="67"/>
      <c r="BU33" s="68"/>
      <c r="BV33" s="68"/>
      <c r="BW33" s="68"/>
      <c r="BX33" s="63"/>
      <c r="BY33" s="64"/>
      <c r="BZ33" s="61"/>
      <c r="CA33" s="65"/>
      <c r="CB33" s="66"/>
      <c r="CC33" s="67"/>
      <c r="CD33" s="68"/>
      <c r="CE33" s="68"/>
      <c r="CF33" s="68"/>
      <c r="CG33" s="63"/>
      <c r="CH33" s="64"/>
      <c r="CI33" s="61"/>
      <c r="CJ33" s="65"/>
      <c r="CK33" s="66"/>
      <c r="CL33" s="67"/>
      <c r="CM33" s="68"/>
      <c r="CN33" s="68"/>
      <c r="CO33" s="68"/>
      <c r="CP33" s="69"/>
      <c r="CQ33" s="66"/>
      <c r="CR33" s="66"/>
      <c r="CS33" s="66"/>
      <c r="CT33" s="70"/>
    </row>
    <row r="34" spans="1:99">
      <c r="A34" s="30"/>
      <c r="B34" s="37"/>
      <c r="C34" s="37"/>
      <c r="D34" s="21"/>
      <c r="E34" s="21"/>
      <c r="F34" s="21"/>
      <c r="G34" s="22"/>
      <c r="H34" s="36"/>
      <c r="I34" s="36"/>
      <c r="J34" s="73"/>
      <c r="K34" s="178"/>
      <c r="L34" s="34"/>
      <c r="M34" s="34"/>
      <c r="N34" s="31"/>
      <c r="O34" s="23"/>
      <c r="P34" s="23"/>
      <c r="Q34" s="23"/>
      <c r="R34" s="32"/>
      <c r="S34" s="32"/>
      <c r="T34" s="23"/>
      <c r="U34" s="32"/>
      <c r="V34" s="25"/>
      <c r="W34" s="25"/>
      <c r="X34" s="25"/>
      <c r="Y34" s="183"/>
      <c r="Z34" s="183"/>
      <c r="AA34" s="183"/>
      <c r="AB34" s="183"/>
      <c r="AC34" s="33"/>
      <c r="AD34" s="59"/>
      <c r="AE34" s="61"/>
      <c r="AF34" s="62"/>
      <c r="AG34" s="61"/>
      <c r="AH34" s="65"/>
      <c r="AI34" s="66"/>
      <c r="AJ34" s="67"/>
      <c r="AK34" s="68"/>
      <c r="AL34" s="68"/>
      <c r="AM34" s="68"/>
      <c r="AN34" s="61"/>
      <c r="AO34" s="62"/>
      <c r="AP34" s="61"/>
      <c r="AQ34" s="65"/>
      <c r="AR34" s="66"/>
      <c r="AS34" s="67"/>
      <c r="AT34" s="68"/>
      <c r="AU34" s="68"/>
      <c r="AV34" s="68"/>
      <c r="AW34" s="61"/>
      <c r="AX34" s="62"/>
      <c r="AY34" s="61"/>
      <c r="AZ34" s="65"/>
      <c r="BA34" s="66"/>
      <c r="BB34" s="67"/>
      <c r="BC34" s="68"/>
      <c r="BD34" s="68"/>
      <c r="BE34" s="68"/>
      <c r="BF34" s="61"/>
      <c r="BG34" s="62"/>
      <c r="BH34" s="61"/>
      <c r="BI34" s="65"/>
      <c r="BJ34" s="66"/>
      <c r="BK34" s="67"/>
      <c r="BL34" s="68"/>
      <c r="BM34" s="68"/>
      <c r="BN34" s="68"/>
      <c r="BO34" s="63"/>
      <c r="BP34" s="64"/>
      <c r="BQ34" s="61"/>
      <c r="BR34" s="65"/>
      <c r="BS34" s="66"/>
      <c r="BT34" s="67"/>
      <c r="BU34" s="68"/>
      <c r="BV34" s="68"/>
      <c r="BW34" s="68"/>
      <c r="BX34" s="63"/>
      <c r="BY34" s="64"/>
      <c r="BZ34" s="61"/>
      <c r="CA34" s="65"/>
      <c r="CB34" s="66"/>
      <c r="CC34" s="67"/>
      <c r="CD34" s="68"/>
      <c r="CE34" s="68"/>
      <c r="CF34" s="68"/>
      <c r="CG34" s="63"/>
      <c r="CH34" s="64"/>
      <c r="CI34" s="61"/>
      <c r="CJ34" s="65"/>
      <c r="CK34" s="66"/>
      <c r="CL34" s="67"/>
      <c r="CM34" s="68"/>
      <c r="CN34" s="68"/>
      <c r="CO34" s="68"/>
      <c r="CP34" s="69"/>
      <c r="CQ34" s="66"/>
      <c r="CR34" s="66"/>
      <c r="CS34" s="66"/>
      <c r="CT34" s="70"/>
    </row>
    <row r="35" spans="1:99">
      <c r="A35" s="19">
        <f>AC35</f>
        <v>0.54105263157895</v>
      </c>
      <c r="B35" s="39"/>
      <c r="C35" s="39"/>
      <c r="D35" s="39"/>
      <c r="E35" s="39"/>
      <c r="F35" s="39"/>
      <c r="G35" s="39"/>
      <c r="H35" s="40" t="s">
        <v>124</v>
      </c>
      <c r="I35" s="40"/>
      <c r="J35" s="40"/>
      <c r="K35" s="179">
        <f>SUM(K6:K34)</f>
        <v>950000</v>
      </c>
      <c r="L35" s="41">
        <f>SUM(L6:L34)</f>
        <v>462</v>
      </c>
      <c r="M35" s="41">
        <f>SUM(M6:M34)</f>
        <v>204</v>
      </c>
      <c r="N35" s="41">
        <f>SUM(N6:N34)</f>
        <v>541</v>
      </c>
      <c r="O35" s="41">
        <f>SUM(O6:O34)</f>
        <v>80</v>
      </c>
      <c r="P35" s="41">
        <f>SUM(P6:P34)</f>
        <v>0</v>
      </c>
      <c r="Q35" s="41">
        <f>SUM(Q6:Q34)</f>
        <v>80</v>
      </c>
      <c r="R35" s="42">
        <f>IFERROR(Q35/N35,"-")</f>
        <v>0.14787430683919</v>
      </c>
      <c r="S35" s="76">
        <f>SUM(S6:S34)</f>
        <v>9</v>
      </c>
      <c r="T35" s="76">
        <f>SUM(T6:T34)</f>
        <v>17</v>
      </c>
      <c r="U35" s="42">
        <f>IFERROR(S35/Q35,"-")</f>
        <v>0.1125</v>
      </c>
      <c r="V35" s="43">
        <f>IFERROR(K35/Q35,"-")</f>
        <v>11875</v>
      </c>
      <c r="W35" s="44">
        <f>SUM(W6:W34)</f>
        <v>10</v>
      </c>
      <c r="X35" s="42">
        <f>IFERROR(W35/Q35,"-")</f>
        <v>0.125</v>
      </c>
      <c r="Y35" s="179">
        <f>SUM(Y6:Y34)</f>
        <v>514000</v>
      </c>
      <c r="Z35" s="179">
        <f>IFERROR(Y35/Q35,"-")</f>
        <v>6425</v>
      </c>
      <c r="AA35" s="179">
        <f>IFERROR(Y35/W35,"-")</f>
        <v>51400</v>
      </c>
      <c r="AB35" s="179">
        <f>Y35-K35</f>
        <v>-436000</v>
      </c>
      <c r="AC35" s="45">
        <f>Y35/K35</f>
        <v>0.54105263157895</v>
      </c>
      <c r="AD35" s="58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32"/>
    <mergeCell ref="K28:K32"/>
    <mergeCell ref="V28:V32"/>
    <mergeCell ref="AB28:AB32"/>
    <mergeCell ref="AC28:AC3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