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<sst xmlns="http://schemas.openxmlformats.org/spreadsheetml/2006/main" uniqueCount="59">
  <si>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04月</t>
  </si>
  <si>
    <t>蜜と月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</si>
  <si>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</si>
  <si>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</si>
  <si>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</si>
  <si>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</si>
  <si>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</si>
  <si>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</si>
  <si>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</si>
  <si>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</si>
  <si>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</si>
  <si>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</si>
  <si>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</si>
  <si>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</si>
  <si>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</si>
  <si>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</si>
  <si>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</si>
  <si>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</si>
  <si>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</si>
  <si>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</si>
  <si>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</si>
  <si>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</si>
  <si>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</si>
  <si>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</si>
  <si>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</si>
  <si>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</si>
  <si>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</si>
  <si>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</si>
  <si>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</si>
  <si>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</si>
  <si>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</si>
  <si>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</si>
  <si>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</si>
  <si>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</si>
  <si>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</si>
  <si>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</si>
  <si>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</si>
  <si>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</si>
  <si>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</si>
  <si>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</si>
  <si>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</si>
  <si>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</si>
  <si>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</si>
  <si>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</si>
  <si>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</si>
  <si>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</si>
  <si>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</si>
  <si>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</si>
  <si>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</si>
  <si>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</si>
  <si>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</si>
  <si>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</si>
  <si>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</si>
  <si>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</si>
  <si>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</si>
  <si>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4/1～4/30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</si>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</sst>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2.1009008193282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4550191</v>
      </c>
      <c r="I6" s="59">
        <v>3886</v>
      </c>
      <c r="J6" s="59">
        <v>0</v>
      </c>
      <c r="K6" s="59">
        <v>259234</v>
      </c>
      <c r="L6" s="68">
        <v>2532</v>
      </c>
      <c r="M6" s="60">
        <f>IFERROR(L6/K6,"-")</f>
        <v>0.0097672373222648</v>
      </c>
      <c r="N6" s="59">
        <v>83</v>
      </c>
      <c r="O6" s="59">
        <v>1053</v>
      </c>
      <c r="P6" s="60">
        <f>IFERROR(N6/(L6),"-")</f>
        <v>0.032780410742496</v>
      </c>
      <c r="Q6" s="61">
        <f>IFERROR(H6/SUM(L6:L6),"-")</f>
        <v>1797.0738546603</v>
      </c>
      <c r="R6" s="62">
        <v>248</v>
      </c>
      <c r="S6" s="60">
        <f>IF(L6=0,"-",R6/L6)</f>
        <v>0.097946287519747</v>
      </c>
      <c r="T6" s="159">
        <v>9559500</v>
      </c>
      <c r="U6" s="160">
        <f>IFERROR(T6/L6,"-")</f>
        <v>3775.4739336493</v>
      </c>
      <c r="V6" s="160">
        <f>IFERROR(T6/R6,"-")</f>
        <v>38546.370967742</v>
      </c>
      <c r="W6" s="154">
        <f>SUM(T6:T6)-SUM(H6:H6)</f>
        <v>5009309</v>
      </c>
      <c r="X6" s="63">
        <f>SUM(T6:T6)/SUM(H6:H6)</f>
        <v>2.1009008193282</v>
      </c>
      <c r="Y6" s="57"/>
      <c r="Z6" s="69">
        <v>1</v>
      </c>
      <c r="AA6" s="70">
        <f>IF(L6=0,"",IF(Z6=0,"",(Z6/L6)))</f>
        <v>0.00039494470774092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27</v>
      </c>
      <c r="AS6" s="82">
        <f>IF(L6=0,"",IF(AR6=0,"",(AR6/L6)))</f>
        <v>0.010663507109005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114</v>
      </c>
      <c r="BB6" s="88">
        <f>IF(L6=0,"",IF(BA6=0,"",(BA6/L6)))</f>
        <v>0.045023696682464</v>
      </c>
      <c r="BC6" s="87">
        <v>3</v>
      </c>
      <c r="BD6" s="89">
        <f>IFERROR(BC6/BA6,"-")</f>
        <v>0.026315789473684</v>
      </c>
      <c r="BE6" s="90">
        <v>419000</v>
      </c>
      <c r="BF6" s="91">
        <f>IFERROR(BE6/BA6,"-")</f>
        <v>3675.4385964912</v>
      </c>
      <c r="BG6" s="92"/>
      <c r="BH6" s="92"/>
      <c r="BI6" s="92">
        <v>3</v>
      </c>
      <c r="BJ6" s="94">
        <v>1366</v>
      </c>
      <c r="BK6" s="95">
        <f>IF(L6=0,"",IF(BJ6=0,"",(BJ6/L6)))</f>
        <v>0.53949447077409</v>
      </c>
      <c r="BL6" s="96">
        <v>116</v>
      </c>
      <c r="BM6" s="97">
        <f>IFERROR(BL6/BJ6,"-")</f>
        <v>0.084919472913616</v>
      </c>
      <c r="BN6" s="98">
        <v>3835000</v>
      </c>
      <c r="BO6" s="99">
        <f>IFERROR(BN6/BJ6,"-")</f>
        <v>2807.467057101</v>
      </c>
      <c r="BP6" s="100">
        <v>56</v>
      </c>
      <c r="BQ6" s="100">
        <v>20</v>
      </c>
      <c r="BR6" s="100">
        <v>40</v>
      </c>
      <c r="BS6" s="101">
        <v>906</v>
      </c>
      <c r="BT6" s="102">
        <f>IF(L6=0,"",IF(BS6=0,"",(BS6/L6)))</f>
        <v>0.35781990521327</v>
      </c>
      <c r="BU6" s="103">
        <v>106</v>
      </c>
      <c r="BV6" s="104">
        <f>IFERROR(BU6/BS6,"-")</f>
        <v>0.11699779249448</v>
      </c>
      <c r="BW6" s="105">
        <v>4444500</v>
      </c>
      <c r="BX6" s="106">
        <f>IFERROR(BW6/BS6,"-")</f>
        <v>4905.6291390728</v>
      </c>
      <c r="BY6" s="107">
        <v>43</v>
      </c>
      <c r="BZ6" s="107">
        <v>19</v>
      </c>
      <c r="CA6" s="107">
        <v>44</v>
      </c>
      <c r="CB6" s="108">
        <v>118</v>
      </c>
      <c r="CC6" s="109">
        <f>IF(L6=0,"",IF(CB6=0,"",(CB6/L6)))</f>
        <v>0.046603475513428</v>
      </c>
      <c r="CD6" s="110">
        <v>23</v>
      </c>
      <c r="CE6" s="111">
        <f>IFERROR(CD6/CB6,"-")</f>
        <v>0.19491525423729</v>
      </c>
      <c r="CF6" s="112">
        <v>861000</v>
      </c>
      <c r="CG6" s="113">
        <f>IFERROR(CF6/CB6,"-")</f>
        <v>7296.6101694915</v>
      </c>
      <c r="CH6" s="114">
        <v>10</v>
      </c>
      <c r="CI6" s="114">
        <v>3</v>
      </c>
      <c r="CJ6" s="114">
        <v>10</v>
      </c>
      <c r="CK6" s="115">
        <v>248</v>
      </c>
      <c r="CL6" s="116">
        <v>9559500</v>
      </c>
      <c r="CM6" s="116">
        <v>1192500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>
        <f>X7</f>
        <v>0.96631094647059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1517110</v>
      </c>
      <c r="I7" s="59">
        <v>2029</v>
      </c>
      <c r="J7" s="59">
        <v>0</v>
      </c>
      <c r="K7" s="59">
        <v>40148</v>
      </c>
      <c r="L7" s="68">
        <v>1535</v>
      </c>
      <c r="M7" s="60">
        <f>IFERROR(L7/K7,"-")</f>
        <v>0.038233535917107</v>
      </c>
      <c r="N7" s="59">
        <v>19</v>
      </c>
      <c r="O7" s="59">
        <v>736</v>
      </c>
      <c r="P7" s="60">
        <f>IFERROR(N7/(L7),"-")</f>
        <v>0.012377850162866</v>
      </c>
      <c r="Q7" s="61">
        <f>IFERROR(H7/SUM(L7:L7),"-")</f>
        <v>988.34527687296</v>
      </c>
      <c r="R7" s="62">
        <v>87</v>
      </c>
      <c r="S7" s="60">
        <f>IF(L7=0,"-",R7/L7)</f>
        <v>0.056677524429967</v>
      </c>
      <c r="T7" s="159">
        <v>1466000</v>
      </c>
      <c r="U7" s="160">
        <f>IFERROR(T7/L7,"-")</f>
        <v>955.04885993485</v>
      </c>
      <c r="V7" s="160">
        <f>IFERROR(T7/R7,"-")</f>
        <v>16850.574712644</v>
      </c>
      <c r="W7" s="154">
        <f>SUM(T7:T7)-SUM(H7:H7)</f>
        <v>-51110</v>
      </c>
      <c r="X7" s="63">
        <f>SUM(T7:T7)/SUM(H7:H7)</f>
        <v>0.96631094647059</v>
      </c>
      <c r="Y7" s="57"/>
      <c r="Z7" s="69">
        <v>50</v>
      </c>
      <c r="AA7" s="70">
        <f>IF(L7=0,"",IF(Z7=0,"",(Z7/L7)))</f>
        <v>0.03257328990228</v>
      </c>
      <c r="AB7" s="69"/>
      <c r="AC7" s="71">
        <f>IFERROR(AB7/Z7,"-")</f>
        <v>0</v>
      </c>
      <c r="AD7" s="72"/>
      <c r="AE7" s="73">
        <f>IFERROR(AD7/Z7,"-")</f>
        <v>0</v>
      </c>
      <c r="AF7" s="74"/>
      <c r="AG7" s="74"/>
      <c r="AH7" s="74"/>
      <c r="AI7" s="75">
        <v>245</v>
      </c>
      <c r="AJ7" s="76">
        <f>IF(L7=0,"",IF(AI7=0,"",(AI7/L7)))</f>
        <v>0.15960912052117</v>
      </c>
      <c r="AK7" s="75">
        <v>4</v>
      </c>
      <c r="AL7" s="77">
        <f>IFERROR(AK7/AI7,"-")</f>
        <v>0.016326530612245</v>
      </c>
      <c r="AM7" s="78">
        <v>133000</v>
      </c>
      <c r="AN7" s="79">
        <f>IFERROR(AM7/AI7,"-")</f>
        <v>542.85714285714</v>
      </c>
      <c r="AO7" s="80">
        <v>1</v>
      </c>
      <c r="AP7" s="80"/>
      <c r="AQ7" s="80">
        <v>3</v>
      </c>
      <c r="AR7" s="81">
        <v>210</v>
      </c>
      <c r="AS7" s="82">
        <f>IF(L7=0,"",IF(AR7=0,"",(AR7/L7)))</f>
        <v>0.13680781758958</v>
      </c>
      <c r="AT7" s="81">
        <v>6</v>
      </c>
      <c r="AU7" s="83">
        <f>IFERROR(AT7/AR7,"-")</f>
        <v>0.028571428571429</v>
      </c>
      <c r="AV7" s="84">
        <v>69000</v>
      </c>
      <c r="AW7" s="85">
        <f>IFERROR(AV7/AR7,"-")</f>
        <v>328.57142857143</v>
      </c>
      <c r="AX7" s="86">
        <v>2</v>
      </c>
      <c r="AY7" s="86">
        <v>1</v>
      </c>
      <c r="AZ7" s="86">
        <v>3</v>
      </c>
      <c r="BA7" s="87">
        <v>435</v>
      </c>
      <c r="BB7" s="88">
        <f>IF(L7=0,"",IF(BA7=0,"",(BA7/L7)))</f>
        <v>0.28338762214984</v>
      </c>
      <c r="BC7" s="87">
        <v>27</v>
      </c>
      <c r="BD7" s="89">
        <f>IFERROR(BC7/BA7,"-")</f>
        <v>0.062068965517241</v>
      </c>
      <c r="BE7" s="90">
        <v>190000</v>
      </c>
      <c r="BF7" s="91">
        <f>IFERROR(BE7/BA7,"-")</f>
        <v>436.7816091954</v>
      </c>
      <c r="BG7" s="92">
        <v>15</v>
      </c>
      <c r="BH7" s="92">
        <v>7</v>
      </c>
      <c r="BI7" s="92">
        <v>5</v>
      </c>
      <c r="BJ7" s="94">
        <v>411</v>
      </c>
      <c r="BK7" s="95">
        <f>IF(L7=0,"",IF(BJ7=0,"",(BJ7/L7)))</f>
        <v>0.26775244299674</v>
      </c>
      <c r="BL7" s="96">
        <v>32</v>
      </c>
      <c r="BM7" s="97">
        <f>IFERROR(BL7/BJ7,"-")</f>
        <v>0.077858880778589</v>
      </c>
      <c r="BN7" s="98">
        <v>705000</v>
      </c>
      <c r="BO7" s="99">
        <f>IFERROR(BN7/BJ7,"-")</f>
        <v>1715.3284671533</v>
      </c>
      <c r="BP7" s="100">
        <v>17</v>
      </c>
      <c r="BQ7" s="100">
        <v>2</v>
      </c>
      <c r="BR7" s="100">
        <v>13</v>
      </c>
      <c r="BS7" s="101">
        <v>158</v>
      </c>
      <c r="BT7" s="102">
        <f>IF(L7=0,"",IF(BS7=0,"",(BS7/L7)))</f>
        <v>0.10293159609121</v>
      </c>
      <c r="BU7" s="103">
        <v>16</v>
      </c>
      <c r="BV7" s="104">
        <f>IFERROR(BU7/BS7,"-")</f>
        <v>0.10126582278481</v>
      </c>
      <c r="BW7" s="105">
        <v>363000</v>
      </c>
      <c r="BX7" s="106">
        <f>IFERROR(BW7/BS7,"-")</f>
        <v>2297.4683544304</v>
      </c>
      <c r="BY7" s="107">
        <v>7</v>
      </c>
      <c r="BZ7" s="107"/>
      <c r="CA7" s="107">
        <v>9</v>
      </c>
      <c r="CB7" s="108">
        <v>26</v>
      </c>
      <c r="CC7" s="109">
        <f>IF(L7=0,"",IF(CB7=0,"",(CB7/L7)))</f>
        <v>0.016938110749186</v>
      </c>
      <c r="CD7" s="110">
        <v>2</v>
      </c>
      <c r="CE7" s="111">
        <f>IFERROR(CD7/CB7,"-")</f>
        <v>0.076923076923077</v>
      </c>
      <c r="CF7" s="112">
        <v>6000</v>
      </c>
      <c r="CG7" s="113">
        <f>IFERROR(CF7/CB7,"-")</f>
        <v>230.76923076923</v>
      </c>
      <c r="CH7" s="114">
        <v>2</v>
      </c>
      <c r="CI7" s="114"/>
      <c r="CJ7" s="114"/>
      <c r="CK7" s="115">
        <v>87</v>
      </c>
      <c r="CL7" s="116">
        <v>1466000</v>
      </c>
      <c r="CM7" s="116">
        <v>228000</v>
      </c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5915</v>
      </c>
      <c r="J10" s="24">
        <f>SUM(J6:J9)</f>
        <v>0</v>
      </c>
      <c r="K10" s="24">
        <f>SUM(K6:K9)</f>
        <v>299382</v>
      </c>
      <c r="L10" s="24">
        <f>SUM(L6:L9)</f>
        <v>4067</v>
      </c>
      <c r="M10" s="25">
        <f>IFERROR(L10/K10,"-")</f>
        <v>0.013584651047825</v>
      </c>
      <c r="N10" s="56">
        <f>SUM(N6:N9)</f>
        <v>102</v>
      </c>
      <c r="O10" s="56">
        <f>SUM(O6:O9)</f>
        <v>1789</v>
      </c>
      <c r="P10" s="25">
        <f>IFERROR(N10/L10,"-")</f>
        <v>0.025079911482665</v>
      </c>
      <c r="Q10" s="26">
        <f>IFERROR(H10/L10,"-")</f>
        <v>0</v>
      </c>
      <c r="R10" s="27">
        <f>SUM(R6:R9)</f>
        <v>335</v>
      </c>
      <c r="S10" s="25">
        <f>IFERROR(R10/L10,"-")</f>
        <v>0.082370297516597</v>
      </c>
      <c r="T10" s="157">
        <f>SUM(T6:T9)</f>
        <v>11025500</v>
      </c>
      <c r="U10" s="157">
        <f>IFERROR(T10/L10,"-")</f>
        <v>2710.9663142365</v>
      </c>
      <c r="V10" s="157">
        <f>IFERROR(T10/R10,"-")</f>
        <v>32911.940298507</v>
      </c>
      <c r="W10" s="157">
        <f>T10-H10</f>
        <v>11025500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