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<sst xmlns="http://schemas.openxmlformats.org/spreadsheetml/2006/main" uniqueCount="69">
  <si>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</si>
  <si>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</si>
  <si>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</si>
  <si>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</si>
  <si>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</si>
  <si>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</si>
  <si>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</si>
  <si>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</si>
  <si>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</si>
  <si>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</si>
  <si>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</si>
  <si>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</si>
  <si>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</si>
  <si>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</si>
  <si>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</si>
  <si>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</si>
  <si>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</si>
  <si>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</si>
  <si>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</si>
  <si>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</si>
  <si>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</si>
  <si>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</si>
  <si>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</si>
  <si>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リスティング</t>
  </si>
  <si>
    <t>03月</t>
  </si>
  <si>
    <t>パートナー</t>
  </si>
  <si>
    <t>最終更新日</t>
  </si>
  <si>
    <t>03月15日</t>
  </si>
  <si>
    <t>年齢分布（才）</t>
  </si>
  <si>
    <t>入金者
合計</t>
  </si>
  <si>
    <t>課金額計</t>
  </si>
  <si>
    <t>高額check</t>
  </si>
  <si>
    <t>●リスティング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</si>
  <si>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</si>
  <si>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</si>
  <si>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</si>
  <si>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</si>
  <si>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</si>
  <si>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</si>
  <si>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</si>
  <si>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</si>
  <si>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</si>
  <si>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</si>
  <si>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</si>
  <si>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</si>
  <si>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</si>
  <si>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</si>
  <si>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</si>
  <si>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</si>
  <si>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</si>
  <si>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</si>
  <si>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</si>
  <si>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</si>
  <si>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</si>
  <si>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</si>
  <si>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</si>
  <si>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</si>
  <si>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ydi</t>
  </si>
  <si>
    <t>YDN（インフィード）</t>
  </si>
  <si>
    <t>3/1～3/31</t>
  </si>
  <si>
    <t>ydt</t>
  </si>
  <si>
    <t>YDN（ターゲティング）</t>
  </si>
  <si>
    <t>yds</t>
  </si>
  <si>
    <t>YDN（検索広告）</t>
  </si>
  <si>
    <t>mk_yd</t>
  </si>
  <si>
    <t>YDN（ディスプレイ） 蜜と月</t>
  </si>
  <si>
    <t>mk_ys</t>
  </si>
  <si>
    <t>YDN（検索広告） 蜜と月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</si>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</sst>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CC99FF"/>
        <bgColor rgb="FFCC99F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2" t="s">
        <v>1</v>
      </c>
      <c r="F3" s="163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07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2"/>
      <c r="S5" s="212"/>
      <c r="T5" s="212"/>
      <c r="U5" s="212"/>
      <c r="V5" s="4"/>
      <c r="W5" s="30"/>
      <c r="X5" s="46"/>
    </row>
    <row r="6" spans="1:24">
      <c r="A6" s="35"/>
      <c r="B6" s="41" t="s">
        <v>23</v>
      </c>
      <c r="C6" s="41">
        <v>5</v>
      </c>
      <c r="D6" s="208">
        <v>1029133</v>
      </c>
      <c r="E6" s="36">
        <v>836</v>
      </c>
      <c r="F6" s="36">
        <v>0</v>
      </c>
      <c r="G6" s="36">
        <v>36476</v>
      </c>
      <c r="H6" s="43">
        <v>323</v>
      </c>
      <c r="I6" s="44">
        <v>2</v>
      </c>
      <c r="J6" s="47">
        <f>H6+I6</f>
        <v>325</v>
      </c>
      <c r="K6" s="37">
        <f>IFERROR(J6/G6,"-")</f>
        <v>0.0089099681982674</v>
      </c>
      <c r="L6" s="36">
        <v>238</v>
      </c>
      <c r="M6" s="36">
        <v>98</v>
      </c>
      <c r="N6" s="37">
        <f>IFERROR(L6/J6,"-")</f>
        <v>0.73230769230769</v>
      </c>
      <c r="O6" s="38">
        <f>IFERROR(D6/J6,"-")</f>
        <v>3166.5630769231</v>
      </c>
      <c r="P6" s="39">
        <v>39</v>
      </c>
      <c r="Q6" s="37">
        <f>IFERROR(P6/J6,"-")</f>
        <v>0.12</v>
      </c>
      <c r="R6" s="213">
        <v>367000</v>
      </c>
      <c r="S6" s="214">
        <f>IFERROR(R6/J6,"-")</f>
        <v>1129.2307692308</v>
      </c>
      <c r="T6" s="214">
        <f>IFERROR(R6/P6,"-")</f>
        <v>9410.2564102564</v>
      </c>
      <c r="U6" s="208">
        <f>IFERROR(R6-D6,"-")</f>
        <v>-662133</v>
      </c>
      <c r="V6" s="40">
        <f>R6/D6</f>
        <v>0.35661085593407</v>
      </c>
      <c r="W6" s="34"/>
      <c r="X6" s="46"/>
    </row>
    <row r="7" spans="1:24">
      <c r="A7" s="15"/>
      <c r="B7" s="42"/>
      <c r="C7" s="42"/>
      <c r="D7" s="209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5"/>
      <c r="S7" s="215"/>
      <c r="T7" s="215"/>
      <c r="U7" s="215"/>
      <c r="V7" s="17"/>
      <c r="W7" s="30"/>
      <c r="X7" s="46"/>
    </row>
    <row r="8" spans="1:24">
      <c r="A8" s="15"/>
      <c r="B8" s="19"/>
      <c r="C8" s="19"/>
      <c r="D8" s="21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5"/>
      <c r="S8" s="215"/>
      <c r="T8" s="215"/>
      <c r="U8" s="215"/>
      <c r="V8" s="17"/>
      <c r="W8" s="30"/>
      <c r="X8" s="46"/>
    </row>
    <row r="9" spans="1:24">
      <c r="A9" s="8"/>
      <c r="B9" s="21"/>
      <c r="C9" s="21"/>
      <c r="D9" s="211">
        <f>SUM(D6:D7)</f>
        <v>1029133</v>
      </c>
      <c r="E9" s="21">
        <f>SUM(E6:E7)</f>
        <v>836</v>
      </c>
      <c r="F9" s="21">
        <f>SUM(F6:F7)</f>
        <v>0</v>
      </c>
      <c r="G9" s="21">
        <f>SUM(G6:G7)</f>
        <v>36476</v>
      </c>
      <c r="H9" s="21">
        <f>SUM(H6:H7)</f>
        <v>323</v>
      </c>
      <c r="I9" s="21">
        <f>SUM(I6:I7)</f>
        <v>2</v>
      </c>
      <c r="J9" s="21">
        <f>SUM(J6:J7)</f>
        <v>325</v>
      </c>
      <c r="K9" s="22">
        <f>IFERROR(J9/G9,"-")</f>
        <v>0.0089099681982674</v>
      </c>
      <c r="L9" s="33">
        <f>SUM(L6:L7)</f>
        <v>238</v>
      </c>
      <c r="M9" s="33">
        <f>SUM(M6:M7)</f>
        <v>98</v>
      </c>
      <c r="N9" s="22">
        <f>IFERROR(L9/J9,"-")</f>
        <v>0.73230769230769</v>
      </c>
      <c r="O9" s="23">
        <f>IFERROR(D9/J9,"-")</f>
        <v>3166.5630769231</v>
      </c>
      <c r="P9" s="24">
        <f>SUM(P6:P7)</f>
        <v>39</v>
      </c>
      <c r="Q9" s="22">
        <f>IFERROR(P9/J9,"-")</f>
        <v>0.12</v>
      </c>
      <c r="R9" s="25">
        <f>SUM(R6:R7)</f>
        <v>367000</v>
      </c>
      <c r="S9" s="25">
        <f>IFERROR(R9/J9,"-")</f>
        <v>1129.2307692308</v>
      </c>
      <c r="T9" s="25">
        <f>IFERROR(R9/P9,"-")</f>
        <v>9410.2564102564</v>
      </c>
      <c r="U9" s="26">
        <f>SUM(U6:U7)</f>
        <v>-662133</v>
      </c>
      <c r="V9" s="27">
        <f>IFERROR(R9/D9,"-")</f>
        <v>0.35661085593407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3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62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3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7.375" customWidth="true" style="50"/>
    <col min="15" max="15" width="9" customWidth="true" style="50"/>
    <col min="16" max="16" width="9" customWidth="true" style="50"/>
    <col min="17" max="17" width="6.75" customWidth="true" style="50"/>
    <col min="18" max="18" width="7.875" customWidth="true" style="50"/>
    <col min="19" max="19" width="10" customWidth="true" style="50"/>
    <col min="20" max="20" width="9" customWidth="true" style="50"/>
    <col min="21" max="21" width="9" customWidth="true" style="50"/>
    <col min="22" max="22" width="12.375" customWidth="true" style="50"/>
    <col min="23" max="23" width="9" customWidth="true" style="50"/>
    <col min="24" max="24" width="9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</cols>
  <sheetData>
    <row r="2" spans="1:94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2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174" t="s">
        <v>28</v>
      </c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5" t="s">
        <v>29</v>
      </c>
      <c r="CK2" s="177" t="s">
        <v>30</v>
      </c>
      <c r="CL2" s="180" t="s">
        <v>31</v>
      </c>
      <c r="CM2" s="181"/>
      <c r="CN2" s="182"/>
    </row>
    <row r="3" spans="1:94" customHeight="1" ht="14.25">
      <c r="A3" s="49" t="s">
        <v>32</v>
      </c>
      <c r="B3" s="53"/>
      <c r="C3" s="53"/>
      <c r="D3" s="53"/>
      <c r="E3" s="54"/>
      <c r="F3" s="52"/>
      <c r="G3" s="52"/>
      <c r="H3" s="183" t="s">
        <v>1</v>
      </c>
      <c r="I3" s="184"/>
      <c r="J3" s="49"/>
      <c r="K3" s="49"/>
      <c r="L3" s="49"/>
      <c r="M3" s="49"/>
      <c r="N3" s="49"/>
      <c r="O3" s="49"/>
      <c r="P3" s="49"/>
      <c r="Q3" s="49"/>
      <c r="R3" s="49"/>
      <c r="S3" s="49"/>
      <c r="T3" s="52"/>
      <c r="U3" s="52"/>
      <c r="V3" s="52"/>
      <c r="W3" s="52"/>
      <c r="X3" s="52"/>
      <c r="Y3" s="185" t="s">
        <v>33</v>
      </c>
      <c r="Z3" s="186"/>
      <c r="AA3" s="186"/>
      <c r="AB3" s="186"/>
      <c r="AC3" s="186"/>
      <c r="AD3" s="186"/>
      <c r="AE3" s="186"/>
      <c r="AF3" s="186"/>
      <c r="AG3" s="186"/>
      <c r="AH3" s="187" t="s">
        <v>34</v>
      </c>
      <c r="AI3" s="188"/>
      <c r="AJ3" s="188"/>
      <c r="AK3" s="188"/>
      <c r="AL3" s="188"/>
      <c r="AM3" s="188"/>
      <c r="AN3" s="188"/>
      <c r="AO3" s="188"/>
      <c r="AP3" s="189"/>
      <c r="AQ3" s="190" t="s">
        <v>35</v>
      </c>
      <c r="AR3" s="191"/>
      <c r="AS3" s="191"/>
      <c r="AT3" s="191"/>
      <c r="AU3" s="191"/>
      <c r="AV3" s="191"/>
      <c r="AW3" s="191"/>
      <c r="AX3" s="191"/>
      <c r="AY3" s="192"/>
      <c r="AZ3" s="193" t="s">
        <v>36</v>
      </c>
      <c r="BA3" s="194"/>
      <c r="BB3" s="194"/>
      <c r="BC3" s="194"/>
      <c r="BD3" s="194"/>
      <c r="BE3" s="194"/>
      <c r="BF3" s="194"/>
      <c r="BG3" s="194"/>
      <c r="BH3" s="195"/>
      <c r="BI3" s="196" t="s">
        <v>37</v>
      </c>
      <c r="BJ3" s="197"/>
      <c r="BK3" s="197"/>
      <c r="BL3" s="197"/>
      <c r="BM3" s="197"/>
      <c r="BN3" s="197"/>
      <c r="BO3" s="197"/>
      <c r="BP3" s="197"/>
      <c r="BQ3" s="198"/>
      <c r="BR3" s="164" t="s">
        <v>38</v>
      </c>
      <c r="BS3" s="165"/>
      <c r="BT3" s="165"/>
      <c r="BU3" s="165"/>
      <c r="BV3" s="165"/>
      <c r="BW3" s="165"/>
      <c r="BX3" s="165"/>
      <c r="BY3" s="165"/>
      <c r="BZ3" s="166"/>
      <c r="CA3" s="167" t="s">
        <v>39</v>
      </c>
      <c r="CB3" s="168"/>
      <c r="CC3" s="168"/>
      <c r="CD3" s="168"/>
      <c r="CE3" s="168"/>
      <c r="CF3" s="168"/>
      <c r="CG3" s="168"/>
      <c r="CH3" s="168"/>
      <c r="CI3" s="169"/>
      <c r="CJ3" s="175"/>
      <c r="CK3" s="178"/>
      <c r="CL3" s="170" t="s">
        <v>40</v>
      </c>
      <c r="CM3" s="171"/>
      <c r="CN3" s="172" t="s">
        <v>41</v>
      </c>
    </row>
    <row r="4" spans="1:94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9" t="s">
        <v>5</v>
      </c>
      <c r="I4" s="59" t="s">
        <v>6</v>
      </c>
      <c r="J4" s="59" t="s">
        <v>7</v>
      </c>
      <c r="K4" s="60" t="s">
        <v>10</v>
      </c>
      <c r="L4" s="56" t="s">
        <v>11</v>
      </c>
      <c r="M4" s="59" t="s">
        <v>12</v>
      </c>
      <c r="N4" s="56" t="s">
        <v>13</v>
      </c>
      <c r="O4" s="56" t="s">
        <v>14</v>
      </c>
      <c r="P4" s="56" t="s">
        <v>15</v>
      </c>
      <c r="Q4" s="56" t="s">
        <v>16</v>
      </c>
      <c r="R4" s="56" t="s">
        <v>17</v>
      </c>
      <c r="S4" s="59" t="s">
        <v>18</v>
      </c>
      <c r="T4" s="56" t="s">
        <v>19</v>
      </c>
      <c r="U4" s="56" t="s">
        <v>20</v>
      </c>
      <c r="V4" s="56" t="s">
        <v>21</v>
      </c>
      <c r="W4" s="56" t="s">
        <v>22</v>
      </c>
      <c r="X4" s="61"/>
      <c r="Y4" s="62" t="s">
        <v>47</v>
      </c>
      <c r="Z4" s="62" t="s">
        <v>48</v>
      </c>
      <c r="AA4" s="62" t="s">
        <v>49</v>
      </c>
      <c r="AB4" s="62" t="s">
        <v>17</v>
      </c>
      <c r="AC4" s="62" t="s">
        <v>50</v>
      </c>
      <c r="AD4" s="62" t="s">
        <v>51</v>
      </c>
      <c r="AE4" s="62" t="s">
        <v>52</v>
      </c>
      <c r="AF4" s="62" t="s">
        <v>53</v>
      </c>
      <c r="AG4" s="62" t="s">
        <v>54</v>
      </c>
      <c r="AH4" s="63" t="s">
        <v>47</v>
      </c>
      <c r="AI4" s="63" t="s">
        <v>48</v>
      </c>
      <c r="AJ4" s="63" t="s">
        <v>49</v>
      </c>
      <c r="AK4" s="63" t="s">
        <v>17</v>
      </c>
      <c r="AL4" s="63" t="s">
        <v>50</v>
      </c>
      <c r="AM4" s="63" t="s">
        <v>51</v>
      </c>
      <c r="AN4" s="63" t="s">
        <v>52</v>
      </c>
      <c r="AO4" s="63" t="s">
        <v>53</v>
      </c>
      <c r="AP4" s="63" t="s">
        <v>54</v>
      </c>
      <c r="AQ4" s="64" t="s">
        <v>47</v>
      </c>
      <c r="AR4" s="64" t="s">
        <v>48</v>
      </c>
      <c r="AS4" s="64" t="s">
        <v>49</v>
      </c>
      <c r="AT4" s="64" t="s">
        <v>17</v>
      </c>
      <c r="AU4" s="64" t="s">
        <v>50</v>
      </c>
      <c r="AV4" s="64" t="s">
        <v>51</v>
      </c>
      <c r="AW4" s="64" t="s">
        <v>52</v>
      </c>
      <c r="AX4" s="64" t="s">
        <v>53</v>
      </c>
      <c r="AY4" s="64" t="s">
        <v>54</v>
      </c>
      <c r="AZ4" s="65" t="s">
        <v>47</v>
      </c>
      <c r="BA4" s="65" t="s">
        <v>48</v>
      </c>
      <c r="BB4" s="65" t="s">
        <v>49</v>
      </c>
      <c r="BC4" s="65" t="s">
        <v>17</v>
      </c>
      <c r="BD4" s="65" t="s">
        <v>50</v>
      </c>
      <c r="BE4" s="65" t="s">
        <v>51</v>
      </c>
      <c r="BF4" s="65" t="s">
        <v>52</v>
      </c>
      <c r="BG4" s="65" t="s">
        <v>53</v>
      </c>
      <c r="BH4" s="65" t="s">
        <v>54</v>
      </c>
      <c r="BI4" s="66" t="s">
        <v>47</v>
      </c>
      <c r="BJ4" s="66" t="s">
        <v>48</v>
      </c>
      <c r="BK4" s="66" t="s">
        <v>49</v>
      </c>
      <c r="BL4" s="66" t="s">
        <v>17</v>
      </c>
      <c r="BM4" s="66" t="s">
        <v>50</v>
      </c>
      <c r="BN4" s="66" t="s">
        <v>51</v>
      </c>
      <c r="BO4" s="66" t="s">
        <v>52</v>
      </c>
      <c r="BP4" s="66" t="s">
        <v>53</v>
      </c>
      <c r="BQ4" s="66" t="s">
        <v>54</v>
      </c>
      <c r="BR4" s="67" t="s">
        <v>47</v>
      </c>
      <c r="BS4" s="67" t="s">
        <v>48</v>
      </c>
      <c r="BT4" s="67" t="s">
        <v>49</v>
      </c>
      <c r="BU4" s="67" t="s">
        <v>17</v>
      </c>
      <c r="BV4" s="67" t="s">
        <v>50</v>
      </c>
      <c r="BW4" s="67" t="s">
        <v>51</v>
      </c>
      <c r="BX4" s="67" t="s">
        <v>52</v>
      </c>
      <c r="BY4" s="67" t="s">
        <v>53</v>
      </c>
      <c r="BZ4" s="67" t="s">
        <v>54</v>
      </c>
      <c r="CA4" s="68" t="s">
        <v>47</v>
      </c>
      <c r="CB4" s="68" t="s">
        <v>48</v>
      </c>
      <c r="CC4" s="68" t="s">
        <v>49</v>
      </c>
      <c r="CD4" s="68" t="s">
        <v>17</v>
      </c>
      <c r="CE4" s="68" t="s">
        <v>50</v>
      </c>
      <c r="CF4" s="68" t="s">
        <v>51</v>
      </c>
      <c r="CG4" s="68" t="s">
        <v>52</v>
      </c>
      <c r="CH4" s="68" t="s">
        <v>53</v>
      </c>
      <c r="CI4" s="68" t="s">
        <v>54</v>
      </c>
      <c r="CJ4" s="176"/>
      <c r="CK4" s="179"/>
      <c r="CL4" s="69" t="s">
        <v>55</v>
      </c>
      <c r="CM4" s="69" t="s">
        <v>56</v>
      </c>
      <c r="CN4" s="173"/>
    </row>
    <row r="5" spans="1:94">
      <c r="A5" s="70"/>
      <c r="B5" s="71"/>
      <c r="C5" s="55"/>
      <c r="D5" s="55"/>
      <c r="E5" s="55"/>
      <c r="F5" s="72"/>
      <c r="G5" s="204"/>
      <c r="H5" s="73"/>
      <c r="I5" s="55"/>
      <c r="J5" s="55"/>
      <c r="K5" s="55"/>
      <c r="L5" s="74"/>
      <c r="M5" s="74"/>
      <c r="N5" s="55"/>
      <c r="O5" s="74"/>
      <c r="P5" s="75"/>
      <c r="Q5" s="75"/>
      <c r="R5" s="75"/>
      <c r="S5" s="199"/>
      <c r="T5" s="199"/>
      <c r="U5" s="199"/>
      <c r="V5" s="199"/>
      <c r="W5" s="74"/>
      <c r="X5" s="76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</row>
    <row r="6" spans="1:94">
      <c r="A6" s="78">
        <f>W6</f>
        <v>0.35661085593407</v>
      </c>
      <c r="B6" s="216" t="s">
        <v>57</v>
      </c>
      <c r="C6" s="216"/>
      <c r="D6" s="216"/>
      <c r="E6" s="79" t="s">
        <v>58</v>
      </c>
      <c r="F6" s="79" t="s">
        <v>59</v>
      </c>
      <c r="G6" s="202">
        <v>1029133</v>
      </c>
      <c r="H6" s="80">
        <v>836</v>
      </c>
      <c r="I6" s="80">
        <v>0</v>
      </c>
      <c r="J6" s="80">
        <v>36472</v>
      </c>
      <c r="K6" s="81">
        <v>325</v>
      </c>
      <c r="L6" s="82">
        <f>IFERROR(K6/J6,"-")</f>
        <v>0.0089109453827594</v>
      </c>
      <c r="M6" s="80">
        <v>238</v>
      </c>
      <c r="N6" s="80">
        <v>98</v>
      </c>
      <c r="O6" s="82">
        <f>IFERROR(M6/(K6),"-")</f>
        <v>0.73230769230769</v>
      </c>
      <c r="P6" s="83">
        <f>IFERROR(G6/SUM(K6:K6),"-")</f>
        <v>3166.5630769231</v>
      </c>
      <c r="Q6" s="84">
        <v>39</v>
      </c>
      <c r="R6" s="82">
        <f>IF(K6=0,"-",Q6/K6)</f>
        <v>0.12</v>
      </c>
      <c r="S6" s="200">
        <v>367000</v>
      </c>
      <c r="T6" s="201">
        <f>IFERROR(S6/K6,"-")</f>
        <v>1129.2307692308</v>
      </c>
      <c r="U6" s="201">
        <f>IFERROR(S6/Q6,"-")</f>
        <v>9410.2564102564</v>
      </c>
      <c r="V6" s="202">
        <f>SUM(S6:S6)-SUM(G6:G6)</f>
        <v>-662133</v>
      </c>
      <c r="W6" s="86">
        <f>SUM(S6:S6)/SUM(G6:G6)</f>
        <v>0.35661085593407</v>
      </c>
      <c r="Y6" s="87"/>
      <c r="Z6" s="88">
        <f>IF(K6=0,"",IF(Y6=0,"",(Y6/K6)))</f>
        <v>0</v>
      </c>
      <c r="AA6" s="87"/>
      <c r="AB6" s="89" t="str">
        <f>IFERROR(AA6/Y6,"-")</f>
        <v>-</v>
      </c>
      <c r="AC6" s="90"/>
      <c r="AD6" s="91" t="str">
        <f>IFERROR(AC6/Y6,"-")</f>
        <v>-</v>
      </c>
      <c r="AE6" s="92"/>
      <c r="AF6" s="92"/>
      <c r="AG6" s="92"/>
      <c r="AH6" s="93"/>
      <c r="AI6" s="94">
        <f>IF(K6=0,"",IF(AH6=0,"",(AH6/K6)))</f>
        <v>0</v>
      </c>
      <c r="AJ6" s="93"/>
      <c r="AK6" s="95" t="str">
        <f>IFERROR(AJ6/AH6,"-")</f>
        <v>-</v>
      </c>
      <c r="AL6" s="96"/>
      <c r="AM6" s="97" t="str">
        <f>IFERROR(AL6/AH6,"-")</f>
        <v>-</v>
      </c>
      <c r="AN6" s="98"/>
      <c r="AO6" s="98"/>
      <c r="AP6" s="98"/>
      <c r="AQ6" s="99"/>
      <c r="AR6" s="100">
        <f>IF(K6=0,"",IF(AQ6=0,"",(AQ6/K6)))</f>
        <v>0</v>
      </c>
      <c r="AS6" s="99"/>
      <c r="AT6" s="101" t="str">
        <f>IFERROR(AR6/AQ6,"-")</f>
        <v>-</v>
      </c>
      <c r="AU6" s="102"/>
      <c r="AV6" s="103" t="str">
        <f>IFERROR(AU6/AQ6,"-")</f>
        <v>-</v>
      </c>
      <c r="AW6" s="104"/>
      <c r="AX6" s="104"/>
      <c r="AY6" s="104"/>
      <c r="AZ6" s="105">
        <v>8</v>
      </c>
      <c r="BA6" s="106">
        <f>IF(K6=0,"",IF(AZ6=0,"",(AZ6/K6)))</f>
        <v>0.024615384615385</v>
      </c>
      <c r="BB6" s="105">
        <v>1</v>
      </c>
      <c r="BC6" s="107">
        <f>IFERROR(BB6/AZ6,"-")</f>
        <v>0.125</v>
      </c>
      <c r="BD6" s="108">
        <v>3000</v>
      </c>
      <c r="BE6" s="109">
        <f>IFERROR(BD6/AZ6,"-")</f>
        <v>375</v>
      </c>
      <c r="BF6" s="110">
        <v>1</v>
      </c>
      <c r="BG6" s="110"/>
      <c r="BH6" s="110"/>
      <c r="BI6" s="111">
        <v>227</v>
      </c>
      <c r="BJ6" s="112">
        <f>IF(K6=0,"",IF(BI6=0,"",(BI6/K6)))</f>
        <v>0.69846153846154</v>
      </c>
      <c r="BK6" s="113">
        <v>24</v>
      </c>
      <c r="BL6" s="114">
        <f>IFERROR(BK6/BI6,"-")</f>
        <v>0.1057268722467</v>
      </c>
      <c r="BM6" s="115">
        <v>207500</v>
      </c>
      <c r="BN6" s="116">
        <f>IFERROR(BM6/BI6,"-")</f>
        <v>914.09691629956</v>
      </c>
      <c r="BO6" s="117">
        <v>11</v>
      </c>
      <c r="BP6" s="117">
        <v>3</v>
      </c>
      <c r="BQ6" s="117">
        <v>10</v>
      </c>
      <c r="BR6" s="118">
        <v>70</v>
      </c>
      <c r="BS6" s="119">
        <f>IF(K6=0,"",IF(BR6=0,"",(BR6/K6)))</f>
        <v>0.21538461538462</v>
      </c>
      <c r="BT6" s="120">
        <v>11</v>
      </c>
      <c r="BU6" s="121">
        <f>IFERROR(BT6/BR6,"-")</f>
        <v>0.15714285714286</v>
      </c>
      <c r="BV6" s="122">
        <v>118500</v>
      </c>
      <c r="BW6" s="123">
        <f>IFERROR(BV6/BR6,"-")</f>
        <v>1692.8571428571</v>
      </c>
      <c r="BX6" s="124">
        <v>4</v>
      </c>
      <c r="BY6" s="124">
        <v>3</v>
      </c>
      <c r="BZ6" s="124">
        <v>4</v>
      </c>
      <c r="CA6" s="125">
        <v>20</v>
      </c>
      <c r="CB6" s="126">
        <f>IF(K6=0,"",IF(CA6=0,"",(CA6/K6)))</f>
        <v>0.061538461538462</v>
      </c>
      <c r="CC6" s="127">
        <v>3</v>
      </c>
      <c r="CD6" s="128">
        <f>IFERROR(CC6/CA6,"-")</f>
        <v>0.15</v>
      </c>
      <c r="CE6" s="129">
        <v>38000</v>
      </c>
      <c r="CF6" s="130">
        <f>IFERROR(CE6/CA6,"-")</f>
        <v>1900</v>
      </c>
      <c r="CG6" s="131">
        <v>1</v>
      </c>
      <c r="CH6" s="131">
        <v>1</v>
      </c>
      <c r="CI6" s="131">
        <v>1</v>
      </c>
      <c r="CJ6" s="132">
        <v>39</v>
      </c>
      <c r="CK6" s="133">
        <v>367000</v>
      </c>
      <c r="CL6" s="133">
        <v>33000</v>
      </c>
      <c r="CM6" s="133"/>
      <c r="CN6" s="134" t="str">
        <f>IF(AND(CL6=0,CM6=0),"",IF(AND(CL6&lt;=100000,CM6&lt;=100000),"",IF(CL6/CK6&gt;0.7,"男高",IF(CM6/CK6&gt;0.7,"女高",""))))</f>
        <v/>
      </c>
    </row>
    <row r="7" spans="1:94">
      <c r="A7" s="78" t="str">
        <f>W7</f>
        <v>0</v>
      </c>
      <c r="B7" s="216" t="s">
        <v>60</v>
      </c>
      <c r="C7" s="216"/>
      <c r="D7" s="216"/>
      <c r="E7" s="79" t="s">
        <v>61</v>
      </c>
      <c r="F7" s="79" t="s">
        <v>59</v>
      </c>
      <c r="G7" s="202">
        <v>0</v>
      </c>
      <c r="H7" s="80">
        <v>0</v>
      </c>
      <c r="I7" s="80">
        <v>0</v>
      </c>
      <c r="J7" s="80">
        <v>0</v>
      </c>
      <c r="K7" s="81">
        <v>0</v>
      </c>
      <c r="L7" s="82" t="str">
        <f>IFERROR(K7/J7,"-")</f>
        <v>-</v>
      </c>
      <c r="M7" s="80">
        <v>0</v>
      </c>
      <c r="N7" s="80">
        <v>0</v>
      </c>
      <c r="O7" s="82" t="str">
        <f>IFERROR(M7/(K7),"-")</f>
        <v>-</v>
      </c>
      <c r="P7" s="83" t="str">
        <f>IFERROR(G7/SUM(K7:K7),"-")</f>
        <v>-</v>
      </c>
      <c r="Q7" s="84">
        <v>0</v>
      </c>
      <c r="R7" s="82" t="str">
        <f>IF(K7=0,"-",Q7/K7)</f>
        <v>-</v>
      </c>
      <c r="S7" s="200"/>
      <c r="T7" s="201" t="str">
        <f>IFERROR(S7/K7,"-")</f>
        <v>-</v>
      </c>
      <c r="U7" s="201" t="str">
        <f>IFERROR(S7/Q7,"-")</f>
        <v>-</v>
      </c>
      <c r="V7" s="202">
        <f>SUM(S7:S7)-SUM(G7:G7)</f>
        <v>0</v>
      </c>
      <c r="W7" s="86" t="str">
        <f>SUM(S7:S7)/SUM(G7:G7)</f>
        <v>0</v>
      </c>
      <c r="Y7" s="87"/>
      <c r="Z7" s="88" t="str">
        <f>IF(K7=0,"",IF(Y7=0,"",(Y7/K7)))</f>
        <v/>
      </c>
      <c r="AA7" s="87"/>
      <c r="AB7" s="89" t="str">
        <f>IFERROR(AA7/Y7,"-")</f>
        <v>-</v>
      </c>
      <c r="AC7" s="90"/>
      <c r="AD7" s="91" t="str">
        <f>IFERROR(AC7/Y7,"-")</f>
        <v>-</v>
      </c>
      <c r="AE7" s="92"/>
      <c r="AF7" s="92"/>
      <c r="AG7" s="92"/>
      <c r="AH7" s="93"/>
      <c r="AI7" s="94" t="str">
        <f>IF(K7=0,"",IF(AH7=0,"",(AH7/K7)))</f>
        <v/>
      </c>
      <c r="AJ7" s="93"/>
      <c r="AK7" s="95" t="str">
        <f>IFERROR(AJ7/AH7,"-")</f>
        <v>-</v>
      </c>
      <c r="AL7" s="96"/>
      <c r="AM7" s="97" t="str">
        <f>IFERROR(AL7/AH7,"-")</f>
        <v>-</v>
      </c>
      <c r="AN7" s="98"/>
      <c r="AO7" s="98"/>
      <c r="AP7" s="98"/>
      <c r="AQ7" s="99"/>
      <c r="AR7" s="100" t="str">
        <f>IF(K7=0,"",IF(AQ7=0,"",(AQ7/K7)))</f>
        <v/>
      </c>
      <c r="AS7" s="99"/>
      <c r="AT7" s="101" t="str">
        <f>IFERROR(AR7/AQ7,"-")</f>
        <v>-</v>
      </c>
      <c r="AU7" s="102"/>
      <c r="AV7" s="103" t="str">
        <f>IFERROR(AU7/AQ7,"-")</f>
        <v>-</v>
      </c>
      <c r="AW7" s="104"/>
      <c r="AX7" s="104"/>
      <c r="AY7" s="104"/>
      <c r="AZ7" s="105"/>
      <c r="BA7" s="106" t="str">
        <f>IF(K7=0,"",IF(AZ7=0,"",(AZ7/K7)))</f>
        <v/>
      </c>
      <c r="BB7" s="105"/>
      <c r="BC7" s="107" t="str">
        <f>IFERROR(BB7/AZ7,"-")</f>
        <v>-</v>
      </c>
      <c r="BD7" s="108"/>
      <c r="BE7" s="109" t="str">
        <f>IFERROR(BD7/AZ7,"-")</f>
        <v>-</v>
      </c>
      <c r="BF7" s="110"/>
      <c r="BG7" s="110"/>
      <c r="BH7" s="110"/>
      <c r="BI7" s="111"/>
      <c r="BJ7" s="112" t="str">
        <f>IF(K7=0,"",IF(BI7=0,"",(BI7/K7)))</f>
        <v/>
      </c>
      <c r="BK7" s="113"/>
      <c r="BL7" s="114" t="str">
        <f>IFERROR(BK7/BI7,"-")</f>
        <v>-</v>
      </c>
      <c r="BM7" s="115"/>
      <c r="BN7" s="116" t="str">
        <f>IFERROR(BM7/BI7,"-")</f>
        <v>-</v>
      </c>
      <c r="BO7" s="117"/>
      <c r="BP7" s="117"/>
      <c r="BQ7" s="117"/>
      <c r="BR7" s="118"/>
      <c r="BS7" s="119" t="str">
        <f>IF(K7=0,"",IF(BR7=0,"",(BR7/K7)))</f>
        <v/>
      </c>
      <c r="BT7" s="120"/>
      <c r="BU7" s="121" t="str">
        <f>IFERROR(BT7/BR7,"-")</f>
        <v>-</v>
      </c>
      <c r="BV7" s="122"/>
      <c r="BW7" s="123" t="str">
        <f>IFERROR(BV7/BR7,"-")</f>
        <v>-</v>
      </c>
      <c r="BX7" s="124"/>
      <c r="BY7" s="124"/>
      <c r="BZ7" s="124"/>
      <c r="CA7" s="125"/>
      <c r="CB7" s="126" t="str">
        <f>IF(K7=0,"",IF(CA7=0,"",(CA7/K7)))</f>
        <v/>
      </c>
      <c r="CC7" s="127"/>
      <c r="CD7" s="128" t="str">
        <f>IFERROR(CC7/CA7,"-")</f>
        <v>-</v>
      </c>
      <c r="CE7" s="129"/>
      <c r="CF7" s="130" t="str">
        <f>IFERROR(CE7/CA7,"-")</f>
        <v>-</v>
      </c>
      <c r="CG7" s="131"/>
      <c r="CH7" s="131"/>
      <c r="CI7" s="131"/>
      <c r="CJ7" s="132">
        <v>0</v>
      </c>
      <c r="CK7" s="133"/>
      <c r="CL7" s="133"/>
      <c r="CM7" s="133"/>
      <c r="CN7" s="134" t="str">
        <f>IF(AND(CL7=0,CM7=0),"",IF(AND(CL7&lt;=100000,CM7&lt;=100000),"",IF(CL7/CK7&gt;0.7,"男高",IF(CM7/CK7&gt;0.7,"女高",""))))</f>
        <v/>
      </c>
    </row>
    <row r="8" spans="1:94">
      <c r="A8" s="78" t="str">
        <f>W8</f>
        <v>0</v>
      </c>
      <c r="B8" s="216" t="s">
        <v>62</v>
      </c>
      <c r="C8" s="216"/>
      <c r="D8" s="216"/>
      <c r="E8" s="79" t="s">
        <v>63</v>
      </c>
      <c r="F8" s="79" t="s">
        <v>59</v>
      </c>
      <c r="G8" s="202">
        <v>0</v>
      </c>
      <c r="H8" s="80">
        <v>0</v>
      </c>
      <c r="I8" s="80">
        <v>0</v>
      </c>
      <c r="J8" s="80">
        <v>3</v>
      </c>
      <c r="K8" s="81">
        <v>0</v>
      </c>
      <c r="L8" s="82">
        <f>IFERROR(K8/J8,"-")</f>
        <v>0</v>
      </c>
      <c r="M8" s="80">
        <v>0</v>
      </c>
      <c r="N8" s="80">
        <v>0</v>
      </c>
      <c r="O8" s="82" t="str">
        <f>IFERROR(M8/(K8),"-")</f>
        <v>-</v>
      </c>
      <c r="P8" s="83" t="str">
        <f>IFERROR(G8/SUM(K8:K8),"-")</f>
        <v>-</v>
      </c>
      <c r="Q8" s="84">
        <v>0</v>
      </c>
      <c r="R8" s="82" t="str">
        <f>IF(K8=0,"-",Q8/K8)</f>
        <v>-</v>
      </c>
      <c r="S8" s="200"/>
      <c r="T8" s="201" t="str">
        <f>IFERROR(S8/K8,"-")</f>
        <v>-</v>
      </c>
      <c r="U8" s="201" t="str">
        <f>IFERROR(S8/Q8,"-")</f>
        <v>-</v>
      </c>
      <c r="V8" s="202">
        <f>SUM(S8:S8)-SUM(G8:G8)</f>
        <v>0</v>
      </c>
      <c r="W8" s="86" t="str">
        <f>SUM(S8:S8)/SUM(G8:G8)</f>
        <v>0</v>
      </c>
      <c r="Y8" s="87"/>
      <c r="Z8" s="88" t="str">
        <f>IF(K8=0,"",IF(Y8=0,"",(Y8/K8)))</f>
        <v/>
      </c>
      <c r="AA8" s="87"/>
      <c r="AB8" s="89" t="str">
        <f>IFERROR(AA8/Y8,"-")</f>
        <v>-</v>
      </c>
      <c r="AC8" s="90"/>
      <c r="AD8" s="91" t="str">
        <f>IFERROR(AC8/Y8,"-")</f>
        <v>-</v>
      </c>
      <c r="AE8" s="92"/>
      <c r="AF8" s="92"/>
      <c r="AG8" s="92"/>
      <c r="AH8" s="93"/>
      <c r="AI8" s="94" t="str">
        <f>IF(K8=0,"",IF(AH8=0,"",(AH8/K8)))</f>
        <v/>
      </c>
      <c r="AJ8" s="93"/>
      <c r="AK8" s="95" t="str">
        <f>IFERROR(AJ8/AH8,"-")</f>
        <v>-</v>
      </c>
      <c r="AL8" s="96"/>
      <c r="AM8" s="97" t="str">
        <f>IFERROR(AL8/AH8,"-")</f>
        <v>-</v>
      </c>
      <c r="AN8" s="98"/>
      <c r="AO8" s="98"/>
      <c r="AP8" s="98"/>
      <c r="AQ8" s="99"/>
      <c r="AR8" s="100" t="str">
        <f>IF(K8=0,"",IF(AQ8=0,"",(AQ8/K8)))</f>
        <v/>
      </c>
      <c r="AS8" s="99"/>
      <c r="AT8" s="101" t="str">
        <f>IFERROR(AR8/AQ8,"-")</f>
        <v>-</v>
      </c>
      <c r="AU8" s="102"/>
      <c r="AV8" s="103" t="str">
        <f>IFERROR(AU8/AQ8,"-")</f>
        <v>-</v>
      </c>
      <c r="AW8" s="104"/>
      <c r="AX8" s="104"/>
      <c r="AY8" s="104"/>
      <c r="AZ8" s="105"/>
      <c r="BA8" s="106" t="str">
        <f>IF(K8=0,"",IF(AZ8=0,"",(AZ8/K8)))</f>
        <v/>
      </c>
      <c r="BB8" s="105"/>
      <c r="BC8" s="107" t="str">
        <f>IFERROR(BB8/AZ8,"-")</f>
        <v>-</v>
      </c>
      <c r="BD8" s="108"/>
      <c r="BE8" s="109" t="str">
        <f>IFERROR(BD8/AZ8,"-")</f>
        <v>-</v>
      </c>
      <c r="BF8" s="110"/>
      <c r="BG8" s="110"/>
      <c r="BH8" s="110"/>
      <c r="BI8" s="111"/>
      <c r="BJ8" s="112" t="str">
        <f>IF(K8=0,"",IF(BI8=0,"",(BI8/K8)))</f>
        <v/>
      </c>
      <c r="BK8" s="113"/>
      <c r="BL8" s="114" t="str">
        <f>IFERROR(BK8/BI8,"-")</f>
        <v>-</v>
      </c>
      <c r="BM8" s="115"/>
      <c r="BN8" s="116" t="str">
        <f>IFERROR(BM8/BI8,"-")</f>
        <v>-</v>
      </c>
      <c r="BO8" s="117"/>
      <c r="BP8" s="117"/>
      <c r="BQ8" s="117"/>
      <c r="BR8" s="118"/>
      <c r="BS8" s="119" t="str">
        <f>IF(K8=0,"",IF(BR8=0,"",(BR8/K8)))</f>
        <v/>
      </c>
      <c r="BT8" s="120"/>
      <c r="BU8" s="121" t="str">
        <f>IFERROR(BT8/BR8,"-")</f>
        <v>-</v>
      </c>
      <c r="BV8" s="122"/>
      <c r="BW8" s="123" t="str">
        <f>IFERROR(BV8/BR8,"-")</f>
        <v>-</v>
      </c>
      <c r="BX8" s="124"/>
      <c r="BY8" s="124"/>
      <c r="BZ8" s="124"/>
      <c r="CA8" s="125"/>
      <c r="CB8" s="126" t="str">
        <f>IF(K8=0,"",IF(CA8=0,"",(CA8/K8)))</f>
        <v/>
      </c>
      <c r="CC8" s="127"/>
      <c r="CD8" s="128" t="str">
        <f>IFERROR(CC8/CA8,"-")</f>
        <v>-</v>
      </c>
      <c r="CE8" s="129"/>
      <c r="CF8" s="130" t="str">
        <f>IFERROR(CE8/CA8,"-")</f>
        <v>-</v>
      </c>
      <c r="CG8" s="131"/>
      <c r="CH8" s="131"/>
      <c r="CI8" s="131"/>
      <c r="CJ8" s="132">
        <v>0</v>
      </c>
      <c r="CK8" s="133"/>
      <c r="CL8" s="133"/>
      <c r="CM8" s="133"/>
      <c r="CN8" s="134" t="str">
        <f>IF(AND(CL8=0,CM8=0),"",IF(AND(CL8&lt;=100000,CM8&lt;=100000),"",IF(CL8/CK8&gt;0.7,"男高",IF(CM8/CK8&gt;0.7,"女高",""))))</f>
        <v/>
      </c>
    </row>
    <row r="9" spans="1:94">
      <c r="A9" s="78" t="str">
        <f>W9</f>
        <v>0</v>
      </c>
      <c r="B9" s="216" t="s">
        <v>64</v>
      </c>
      <c r="C9" s="216"/>
      <c r="D9" s="216"/>
      <c r="E9" s="79" t="s">
        <v>65</v>
      </c>
      <c r="F9" s="79" t="s">
        <v>59</v>
      </c>
      <c r="G9" s="202">
        <v>0</v>
      </c>
      <c r="H9" s="80">
        <v>0</v>
      </c>
      <c r="I9" s="80">
        <v>0</v>
      </c>
      <c r="J9" s="80">
        <v>1</v>
      </c>
      <c r="K9" s="81">
        <v>0</v>
      </c>
      <c r="L9" s="82">
        <f>IFERROR(K9/J9,"-")</f>
        <v>0</v>
      </c>
      <c r="M9" s="80">
        <v>0</v>
      </c>
      <c r="N9" s="80">
        <v>0</v>
      </c>
      <c r="O9" s="82" t="str">
        <f>IFERROR(M9/(K9),"-")</f>
        <v>-</v>
      </c>
      <c r="P9" s="83" t="str">
        <f>IFERROR(G9/SUM(K9:K9),"-")</f>
        <v>-</v>
      </c>
      <c r="Q9" s="84">
        <v>0</v>
      </c>
      <c r="R9" s="82" t="str">
        <f>IF(K9=0,"-",Q9/K9)</f>
        <v>-</v>
      </c>
      <c r="S9" s="200"/>
      <c r="T9" s="201" t="str">
        <f>IFERROR(S9/K9,"-")</f>
        <v>-</v>
      </c>
      <c r="U9" s="201" t="str">
        <f>IFERROR(S9/Q9,"-")</f>
        <v>-</v>
      </c>
      <c r="V9" s="202">
        <f>SUM(S9:S9)-SUM(G9:G9)</f>
        <v>0</v>
      </c>
      <c r="W9" s="86" t="str">
        <f>SUM(S9:S9)/SUM(G9:G9)</f>
        <v>0</v>
      </c>
      <c r="Y9" s="87"/>
      <c r="Z9" s="88" t="str">
        <f>IF(K9=0,"",IF(Y9=0,"",(Y9/K9)))</f>
        <v/>
      </c>
      <c r="AA9" s="87"/>
      <c r="AB9" s="89" t="str">
        <f>IFERROR(AA9/Y9,"-")</f>
        <v>-</v>
      </c>
      <c r="AC9" s="90"/>
      <c r="AD9" s="91" t="str">
        <f>IFERROR(AC9/Y9,"-")</f>
        <v>-</v>
      </c>
      <c r="AE9" s="92"/>
      <c r="AF9" s="92"/>
      <c r="AG9" s="92"/>
      <c r="AH9" s="93"/>
      <c r="AI9" s="94" t="str">
        <f>IF(K9=0,"",IF(AH9=0,"",(AH9/K9)))</f>
        <v/>
      </c>
      <c r="AJ9" s="93"/>
      <c r="AK9" s="95" t="str">
        <f>IFERROR(AJ9/AH9,"-")</f>
        <v>-</v>
      </c>
      <c r="AL9" s="96"/>
      <c r="AM9" s="97" t="str">
        <f>IFERROR(AL9/AH9,"-")</f>
        <v>-</v>
      </c>
      <c r="AN9" s="98"/>
      <c r="AO9" s="98"/>
      <c r="AP9" s="98"/>
      <c r="AQ9" s="99"/>
      <c r="AR9" s="100" t="str">
        <f>IF(K9=0,"",IF(AQ9=0,"",(AQ9/K9)))</f>
        <v/>
      </c>
      <c r="AS9" s="99"/>
      <c r="AT9" s="101" t="str">
        <f>IFERROR(AR9/AQ9,"-")</f>
        <v>-</v>
      </c>
      <c r="AU9" s="102"/>
      <c r="AV9" s="103" t="str">
        <f>IFERROR(AU9/AQ9,"-")</f>
        <v>-</v>
      </c>
      <c r="AW9" s="104"/>
      <c r="AX9" s="104"/>
      <c r="AY9" s="104"/>
      <c r="AZ9" s="105"/>
      <c r="BA9" s="106" t="str">
        <f>IF(K9=0,"",IF(AZ9=0,"",(AZ9/K9)))</f>
        <v/>
      </c>
      <c r="BB9" s="105"/>
      <c r="BC9" s="107" t="str">
        <f>IFERROR(BB9/AZ9,"-")</f>
        <v>-</v>
      </c>
      <c r="BD9" s="108"/>
      <c r="BE9" s="109" t="str">
        <f>IFERROR(BD9/AZ9,"-")</f>
        <v>-</v>
      </c>
      <c r="BF9" s="110"/>
      <c r="BG9" s="110"/>
      <c r="BH9" s="110"/>
      <c r="BI9" s="111"/>
      <c r="BJ9" s="112" t="str">
        <f>IF(K9=0,"",IF(BI9=0,"",(BI9/K9)))</f>
        <v/>
      </c>
      <c r="BK9" s="113"/>
      <c r="BL9" s="114" t="str">
        <f>IFERROR(BK9/BI9,"-")</f>
        <v>-</v>
      </c>
      <c r="BM9" s="115"/>
      <c r="BN9" s="116" t="str">
        <f>IFERROR(BM9/BI9,"-")</f>
        <v>-</v>
      </c>
      <c r="BO9" s="117"/>
      <c r="BP9" s="117"/>
      <c r="BQ9" s="117"/>
      <c r="BR9" s="118"/>
      <c r="BS9" s="119" t="str">
        <f>IF(K9=0,"",IF(BR9=0,"",(BR9/K9)))</f>
        <v/>
      </c>
      <c r="BT9" s="120"/>
      <c r="BU9" s="121" t="str">
        <f>IFERROR(BT9/BR9,"-")</f>
        <v>-</v>
      </c>
      <c r="BV9" s="122"/>
      <c r="BW9" s="123" t="str">
        <f>IFERROR(BV9/BR9,"-")</f>
        <v>-</v>
      </c>
      <c r="BX9" s="124"/>
      <c r="BY9" s="124"/>
      <c r="BZ9" s="124"/>
      <c r="CA9" s="125"/>
      <c r="CB9" s="126" t="str">
        <f>IF(K9=0,"",IF(CA9=0,"",(CA9/K9)))</f>
        <v/>
      </c>
      <c r="CC9" s="127"/>
      <c r="CD9" s="128" t="str">
        <f>IFERROR(CC9/CA9,"-")</f>
        <v>-</v>
      </c>
      <c r="CE9" s="129"/>
      <c r="CF9" s="130" t="str">
        <f>IFERROR(CE9/CA9,"-")</f>
        <v>-</v>
      </c>
      <c r="CG9" s="131"/>
      <c r="CH9" s="131"/>
      <c r="CI9" s="131"/>
      <c r="CJ9" s="132">
        <v>0</v>
      </c>
      <c r="CK9" s="133"/>
      <c r="CL9" s="133"/>
      <c r="CM9" s="133"/>
      <c r="CN9" s="134" t="str">
        <f>IF(AND(CL9=0,CM9=0),"",IF(AND(CL9&lt;=100000,CM9&lt;=100000),"",IF(CL9/CK9&gt;0.7,"男高",IF(CM9/CK9&gt;0.7,"女高",""))))</f>
        <v/>
      </c>
    </row>
    <row r="10" spans="1:94">
      <c r="A10" s="78" t="str">
        <f>W10</f>
        <v>0</v>
      </c>
      <c r="B10" s="216" t="s">
        <v>66</v>
      </c>
      <c r="C10" s="216"/>
      <c r="D10" s="216"/>
      <c r="E10" s="79" t="s">
        <v>67</v>
      </c>
      <c r="F10" s="79" t="s">
        <v>59</v>
      </c>
      <c r="G10" s="202">
        <v>0</v>
      </c>
      <c r="H10" s="80">
        <v>0</v>
      </c>
      <c r="I10" s="80">
        <v>0</v>
      </c>
      <c r="J10" s="80">
        <v>0</v>
      </c>
      <c r="K10" s="81">
        <v>0</v>
      </c>
      <c r="L10" s="82" t="str">
        <f>IFERROR(K10/J10,"-")</f>
        <v>-</v>
      </c>
      <c r="M10" s="80">
        <v>0</v>
      </c>
      <c r="N10" s="80">
        <v>0</v>
      </c>
      <c r="O10" s="82" t="str">
        <f>IFERROR(M10/(K10),"-")</f>
        <v>-</v>
      </c>
      <c r="P10" s="83" t="str">
        <f>IFERROR(G10/SUM(K10:K10),"-")</f>
        <v>-</v>
      </c>
      <c r="Q10" s="84">
        <v>0</v>
      </c>
      <c r="R10" s="82" t="str">
        <f>IF(K10=0,"-",Q10/K10)</f>
        <v>-</v>
      </c>
      <c r="S10" s="200"/>
      <c r="T10" s="201" t="str">
        <f>IFERROR(S10/K10,"-")</f>
        <v>-</v>
      </c>
      <c r="U10" s="201" t="str">
        <f>IFERROR(S10/Q10,"-")</f>
        <v>-</v>
      </c>
      <c r="V10" s="202">
        <f>SUM(S10:S10)-SUM(G10:G10)</f>
        <v>0</v>
      </c>
      <c r="W10" s="86" t="str">
        <f>SUM(S10:S10)/SUM(G10:G10)</f>
        <v>0</v>
      </c>
      <c r="Y10" s="87"/>
      <c r="Z10" s="88" t="str">
        <f>IF(K10=0,"",IF(Y10=0,"",(Y10/K10)))</f>
        <v/>
      </c>
      <c r="AA10" s="87"/>
      <c r="AB10" s="89" t="str">
        <f>IFERROR(AA10/Y10,"-")</f>
        <v>-</v>
      </c>
      <c r="AC10" s="90"/>
      <c r="AD10" s="91" t="str">
        <f>IFERROR(AC10/Y10,"-")</f>
        <v>-</v>
      </c>
      <c r="AE10" s="92"/>
      <c r="AF10" s="92"/>
      <c r="AG10" s="92"/>
      <c r="AH10" s="93"/>
      <c r="AI10" s="94" t="str">
        <f>IF(K10=0,"",IF(AH10=0,"",(AH10/K10)))</f>
        <v/>
      </c>
      <c r="AJ10" s="93"/>
      <c r="AK10" s="95" t="str">
        <f>IFERROR(AJ10/AH10,"-")</f>
        <v>-</v>
      </c>
      <c r="AL10" s="96"/>
      <c r="AM10" s="97" t="str">
        <f>IFERROR(AL10/AH10,"-")</f>
        <v>-</v>
      </c>
      <c r="AN10" s="98"/>
      <c r="AO10" s="98"/>
      <c r="AP10" s="98"/>
      <c r="AQ10" s="99"/>
      <c r="AR10" s="100" t="str">
        <f>IF(K10=0,"",IF(AQ10=0,"",(AQ10/K10)))</f>
        <v/>
      </c>
      <c r="AS10" s="99"/>
      <c r="AT10" s="101" t="str">
        <f>IFERROR(AR10/AQ10,"-")</f>
        <v>-</v>
      </c>
      <c r="AU10" s="102"/>
      <c r="AV10" s="103" t="str">
        <f>IFERROR(AU10/AQ10,"-")</f>
        <v>-</v>
      </c>
      <c r="AW10" s="104"/>
      <c r="AX10" s="104"/>
      <c r="AY10" s="104"/>
      <c r="AZ10" s="105"/>
      <c r="BA10" s="106" t="str">
        <f>IF(K10=0,"",IF(AZ10=0,"",(AZ10/K10)))</f>
        <v/>
      </c>
      <c r="BB10" s="105"/>
      <c r="BC10" s="107" t="str">
        <f>IFERROR(BB10/AZ10,"-")</f>
        <v>-</v>
      </c>
      <c r="BD10" s="108"/>
      <c r="BE10" s="109" t="str">
        <f>IFERROR(BD10/AZ10,"-")</f>
        <v>-</v>
      </c>
      <c r="BF10" s="110"/>
      <c r="BG10" s="110"/>
      <c r="BH10" s="110"/>
      <c r="BI10" s="111"/>
      <c r="BJ10" s="112" t="str">
        <f>IF(K10=0,"",IF(BI10=0,"",(BI10/K10)))</f>
        <v/>
      </c>
      <c r="BK10" s="113"/>
      <c r="BL10" s="114" t="str">
        <f>IFERROR(BK10/BI10,"-")</f>
        <v>-</v>
      </c>
      <c r="BM10" s="115"/>
      <c r="BN10" s="116" t="str">
        <f>IFERROR(BM10/BI10,"-")</f>
        <v>-</v>
      </c>
      <c r="BO10" s="117"/>
      <c r="BP10" s="117"/>
      <c r="BQ10" s="117"/>
      <c r="BR10" s="118"/>
      <c r="BS10" s="119" t="str">
        <f>IF(K10=0,"",IF(BR10=0,"",(BR10/K10)))</f>
        <v/>
      </c>
      <c r="BT10" s="120"/>
      <c r="BU10" s="121" t="str">
        <f>IFERROR(BT10/BR10,"-")</f>
        <v>-</v>
      </c>
      <c r="BV10" s="122"/>
      <c r="BW10" s="123" t="str">
        <f>IFERROR(BV10/BR10,"-")</f>
        <v>-</v>
      </c>
      <c r="BX10" s="124"/>
      <c r="BY10" s="124"/>
      <c r="BZ10" s="124"/>
      <c r="CA10" s="125"/>
      <c r="CB10" s="126" t="str">
        <f>IF(K10=0,"",IF(CA10=0,"",(CA10/K10)))</f>
        <v/>
      </c>
      <c r="CC10" s="127"/>
      <c r="CD10" s="128" t="str">
        <f>IFERROR(CC10/CA10,"-")</f>
        <v>-</v>
      </c>
      <c r="CE10" s="129"/>
      <c r="CF10" s="130" t="str">
        <f>IFERROR(CE10/CA10,"-")</f>
        <v>-</v>
      </c>
      <c r="CG10" s="131"/>
      <c r="CH10" s="131"/>
      <c r="CI10" s="131"/>
      <c r="CJ10" s="132">
        <v>0</v>
      </c>
      <c r="CK10" s="133"/>
      <c r="CL10" s="133"/>
      <c r="CM10" s="133"/>
      <c r="CN10" s="134" t="str">
        <f>IF(AND(CL10=0,CM10=0),"",IF(AND(CL10&lt;=100000,CM10&lt;=100000),"",IF(CL10/CK10&gt;0.7,"男高",IF(CM10/CK10&gt;0.7,"女高",""))))</f>
        <v/>
      </c>
    </row>
    <row r="11" spans="1:94">
      <c r="A11" s="135"/>
      <c r="B11" s="55"/>
      <c r="C11" s="136"/>
      <c r="D11" s="137"/>
      <c r="E11" s="79"/>
      <c r="F11" s="79"/>
      <c r="G11" s="205"/>
      <c r="H11" s="138"/>
      <c r="I11" s="138"/>
      <c r="J11" s="80"/>
      <c r="K11" s="80"/>
      <c r="L11" s="139"/>
      <c r="M11" s="139"/>
      <c r="N11" s="80"/>
      <c r="O11" s="139"/>
      <c r="P11" s="85"/>
      <c r="Q11" s="85"/>
      <c r="R11" s="85"/>
      <c r="S11" s="200"/>
      <c r="T11" s="200"/>
      <c r="U11" s="200"/>
      <c r="V11" s="200"/>
      <c r="W11" s="139"/>
      <c r="X11" s="76"/>
      <c r="Y11" s="140"/>
      <c r="Z11" s="141"/>
      <c r="AA11" s="140"/>
      <c r="AB11" s="142"/>
      <c r="AC11" s="143"/>
      <c r="AD11" s="144"/>
      <c r="AE11" s="145"/>
      <c r="AF11" s="145"/>
      <c r="AG11" s="145"/>
      <c r="AH11" s="140"/>
      <c r="AI11" s="141"/>
      <c r="AJ11" s="140"/>
      <c r="AK11" s="142"/>
      <c r="AL11" s="143"/>
      <c r="AM11" s="144"/>
      <c r="AN11" s="145"/>
      <c r="AO11" s="145"/>
      <c r="AP11" s="145"/>
      <c r="AQ11" s="140"/>
      <c r="AR11" s="141"/>
      <c r="AS11" s="140"/>
      <c r="AT11" s="142"/>
      <c r="AU11" s="143"/>
      <c r="AV11" s="144"/>
      <c r="AW11" s="145"/>
      <c r="AX11" s="145"/>
      <c r="AY11" s="145"/>
      <c r="AZ11" s="140"/>
      <c r="BA11" s="141"/>
      <c r="BB11" s="140"/>
      <c r="BC11" s="142"/>
      <c r="BD11" s="143"/>
      <c r="BE11" s="144"/>
      <c r="BF11" s="145"/>
      <c r="BG11" s="145"/>
      <c r="BH11" s="145"/>
      <c r="BI11" s="77"/>
      <c r="BJ11" s="146"/>
      <c r="BK11" s="140"/>
      <c r="BL11" s="142"/>
      <c r="BM11" s="143"/>
      <c r="BN11" s="144"/>
      <c r="BO11" s="145"/>
      <c r="BP11" s="145"/>
      <c r="BQ11" s="145"/>
      <c r="BR11" s="77"/>
      <c r="BS11" s="146"/>
      <c r="BT11" s="140"/>
      <c r="BU11" s="142"/>
      <c r="BV11" s="143"/>
      <c r="BW11" s="144"/>
      <c r="BX11" s="145"/>
      <c r="BY11" s="145"/>
      <c r="BZ11" s="145"/>
      <c r="CA11" s="77"/>
      <c r="CB11" s="146"/>
      <c r="CC11" s="140"/>
      <c r="CD11" s="142"/>
      <c r="CE11" s="143"/>
      <c r="CF11" s="144"/>
      <c r="CG11" s="145"/>
      <c r="CH11" s="145"/>
      <c r="CI11" s="145"/>
      <c r="CJ11" s="147"/>
      <c r="CK11" s="143"/>
      <c r="CL11" s="143"/>
      <c r="CM11" s="143"/>
      <c r="CN11" s="148"/>
    </row>
    <row r="12" spans="1:94">
      <c r="A12" s="135"/>
      <c r="B12" s="149"/>
      <c r="C12" s="80"/>
      <c r="D12" s="80"/>
      <c r="E12" s="150"/>
      <c r="F12" s="151"/>
      <c r="G12" s="206"/>
      <c r="H12" s="138"/>
      <c r="I12" s="138"/>
      <c r="J12" s="80"/>
      <c r="K12" s="80"/>
      <c r="L12" s="139"/>
      <c r="M12" s="139"/>
      <c r="N12" s="80"/>
      <c r="O12" s="139"/>
      <c r="P12" s="85"/>
      <c r="Q12" s="85"/>
      <c r="R12" s="85"/>
      <c r="S12" s="200"/>
      <c r="T12" s="200"/>
      <c r="U12" s="200"/>
      <c r="V12" s="200"/>
      <c r="W12" s="139"/>
      <c r="X12" s="152"/>
      <c r="Y12" s="140"/>
      <c r="Z12" s="141"/>
      <c r="AA12" s="140"/>
      <c r="AB12" s="142"/>
      <c r="AC12" s="143"/>
      <c r="AD12" s="144"/>
      <c r="AE12" s="145"/>
      <c r="AF12" s="145"/>
      <c r="AG12" s="145"/>
      <c r="AH12" s="140"/>
      <c r="AI12" s="141"/>
      <c r="AJ12" s="140"/>
      <c r="AK12" s="142"/>
      <c r="AL12" s="143"/>
      <c r="AM12" s="144"/>
      <c r="AN12" s="145"/>
      <c r="AO12" s="145"/>
      <c r="AP12" s="145"/>
      <c r="AQ12" s="140"/>
      <c r="AR12" s="141"/>
      <c r="AS12" s="140"/>
      <c r="AT12" s="142"/>
      <c r="AU12" s="143"/>
      <c r="AV12" s="144"/>
      <c r="AW12" s="145"/>
      <c r="AX12" s="145"/>
      <c r="AY12" s="145"/>
      <c r="AZ12" s="140"/>
      <c r="BA12" s="141"/>
      <c r="BB12" s="140"/>
      <c r="BC12" s="142"/>
      <c r="BD12" s="143"/>
      <c r="BE12" s="144"/>
      <c r="BF12" s="145"/>
      <c r="BG12" s="145"/>
      <c r="BH12" s="145"/>
      <c r="BI12" s="77"/>
      <c r="BJ12" s="146"/>
      <c r="BK12" s="140"/>
      <c r="BL12" s="142"/>
      <c r="BM12" s="143"/>
      <c r="BN12" s="144"/>
      <c r="BO12" s="145"/>
      <c r="BP12" s="145"/>
      <c r="BQ12" s="145"/>
      <c r="BR12" s="77"/>
      <c r="BS12" s="146"/>
      <c r="BT12" s="140"/>
      <c r="BU12" s="142"/>
      <c r="BV12" s="143"/>
      <c r="BW12" s="144"/>
      <c r="BX12" s="145"/>
      <c r="BY12" s="145"/>
      <c r="BZ12" s="145"/>
      <c r="CA12" s="77"/>
      <c r="CB12" s="146"/>
      <c r="CC12" s="140"/>
      <c r="CD12" s="142"/>
      <c r="CE12" s="143"/>
      <c r="CF12" s="144"/>
      <c r="CG12" s="145"/>
      <c r="CH12" s="145"/>
      <c r="CI12" s="145"/>
      <c r="CJ12" s="147"/>
      <c r="CK12" s="143"/>
      <c r="CL12" s="143"/>
      <c r="CM12" s="143"/>
      <c r="CN12" s="148"/>
    </row>
    <row r="13" spans="1:94">
      <c r="A13" s="70">
        <f>W13</f>
        <v>0.35661085593407</v>
      </c>
      <c r="B13" s="153"/>
      <c r="C13" s="153"/>
      <c r="D13" s="153"/>
      <c r="E13" s="154" t="s">
        <v>68</v>
      </c>
      <c r="F13" s="154"/>
      <c r="G13" s="203">
        <f>SUM(G6:G12)</f>
        <v>1029133</v>
      </c>
      <c r="H13" s="153">
        <f>SUM(H6:H12)</f>
        <v>836</v>
      </c>
      <c r="I13" s="153">
        <f>SUM(I6:I12)</f>
        <v>0</v>
      </c>
      <c r="J13" s="153">
        <f>SUM(J6:J12)</f>
        <v>36476</v>
      </c>
      <c r="K13" s="153">
        <f>SUM(K6:K12)</f>
        <v>325</v>
      </c>
      <c r="L13" s="155">
        <f>IFERROR(K13/J13,"-")</f>
        <v>0.0089099681982674</v>
      </c>
      <c r="M13" s="156">
        <f>SUM(M6:M12)</f>
        <v>238</v>
      </c>
      <c r="N13" s="156">
        <f>SUM(N6:N12)</f>
        <v>98</v>
      </c>
      <c r="O13" s="155">
        <f>IFERROR(M13/K13,"-")</f>
        <v>0.73230769230769</v>
      </c>
      <c r="P13" s="157">
        <f>IFERROR(G13/K13,"-")</f>
        <v>3166.5630769231</v>
      </c>
      <c r="Q13" s="158">
        <f>SUM(Q6:Q12)</f>
        <v>39</v>
      </c>
      <c r="R13" s="155">
        <f>IFERROR(Q13/K13,"-")</f>
        <v>0.12</v>
      </c>
      <c r="S13" s="203">
        <f>SUM(S6:S12)</f>
        <v>367000</v>
      </c>
      <c r="T13" s="203">
        <f>IFERROR(S13/K13,"-")</f>
        <v>1129.2307692308</v>
      </c>
      <c r="U13" s="203">
        <f>IFERROR(S13/Q13,"-")</f>
        <v>9410.2564102564</v>
      </c>
      <c r="V13" s="203">
        <f>S13-G13</f>
        <v>-662133</v>
      </c>
      <c r="W13" s="159">
        <f>S13/G13</f>
        <v>0.35661085593407</v>
      </c>
      <c r="X13" s="160"/>
      <c r="Y13" s="161"/>
      <c r="Z13" s="161"/>
      <c r="AA13" s="161"/>
      <c r="AB13" s="161"/>
      <c r="AC13" s="161"/>
      <c r="AD13" s="161"/>
      <c r="AE13" s="161"/>
      <c r="AF13" s="161"/>
      <c r="AG13" s="161"/>
      <c r="AH13" s="161"/>
      <c r="AI13" s="161"/>
      <c r="AJ13" s="161"/>
      <c r="AK13" s="161"/>
      <c r="AL13" s="161"/>
      <c r="AM13" s="161"/>
      <c r="AN13" s="161"/>
      <c r="AO13" s="161"/>
      <c r="AP13" s="161"/>
      <c r="AQ13" s="161"/>
      <c r="AR13" s="161"/>
      <c r="AS13" s="161"/>
      <c r="AT13" s="161"/>
      <c r="AU13" s="161"/>
      <c r="AV13" s="161"/>
      <c r="AW13" s="161"/>
      <c r="AX13" s="161"/>
      <c r="AY13" s="161"/>
      <c r="AZ13" s="161"/>
      <c r="BA13" s="161"/>
      <c r="BB13" s="161"/>
      <c r="BC13" s="161"/>
      <c r="BD13" s="161"/>
      <c r="BE13" s="161"/>
      <c r="BF13" s="161"/>
      <c r="BG13" s="161"/>
      <c r="BH13" s="161"/>
      <c r="BI13" s="161"/>
      <c r="BJ13" s="161"/>
      <c r="BK13" s="161"/>
      <c r="BL13" s="161"/>
      <c r="BM13" s="161"/>
      <c r="BN13" s="161"/>
      <c r="BO13" s="161"/>
      <c r="BP13" s="161"/>
      <c r="BQ13" s="161"/>
      <c r="BR13" s="161"/>
      <c r="BS13" s="161"/>
      <c r="BT13" s="161"/>
      <c r="BU13" s="161"/>
      <c r="BV13" s="161"/>
      <c r="BW13" s="161"/>
      <c r="BX13" s="161"/>
      <c r="BY13" s="161"/>
      <c r="BZ13" s="161"/>
      <c r="CA13" s="161"/>
      <c r="CB13" s="161"/>
      <c r="CC13" s="161"/>
      <c r="CD13" s="161"/>
      <c r="CE13" s="161"/>
      <c r="CF13" s="161"/>
      <c r="CG13" s="161"/>
      <c r="CH13" s="161"/>
      <c r="CI13" s="161"/>
      <c r="CJ13" s="161"/>
      <c r="CK13" s="161"/>
      <c r="CL13" s="161"/>
      <c r="CM13" s="161"/>
      <c r="CN13" s="1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  <mergeCell ref="A8:A8"/>
    <mergeCell ref="G8:G8"/>
    <mergeCell ref="P8:P8"/>
    <mergeCell ref="V8:V8"/>
    <mergeCell ref="W8:W8"/>
    <mergeCell ref="A9:A9"/>
    <mergeCell ref="G9:G9"/>
    <mergeCell ref="P9:P9"/>
    <mergeCell ref="V9:V9"/>
    <mergeCell ref="W9:W9"/>
    <mergeCell ref="A10:A10"/>
    <mergeCell ref="G10:G10"/>
    <mergeCell ref="P10:P10"/>
    <mergeCell ref="V10:V10"/>
    <mergeCell ref="W10:W10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