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<sst xmlns="http://schemas.openxmlformats.org/spreadsheetml/2006/main" uniqueCount="65">
  <si>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</si>
  <si>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</si>
  <si>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</si>
  <si>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</si>
  <si>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</si>
  <si>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</si>
  <si>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</si>
  <si>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</si>
  <si>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</si>
  <si>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</si>
  <si>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</si>
  <si>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</si>
  <si>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</si>
  <si>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</si>
  <si>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</si>
  <si>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</si>
  <si>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</si>
  <si>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</si>
  <si>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</si>
  <si>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</si>
  <si>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</si>
  <si>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</si>
  <si>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</si>
  <si>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</si>
  <si>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06月</t>
  </si>
  <si>
    <t>パートナー</t>
  </si>
  <si>
    <t>最終更新日</t>
  </si>
  <si>
    <t>09月30日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</si>
  <si>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</si>
  <si>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</si>
  <si>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</si>
  <si>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</si>
  <si>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</si>
  <si>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</si>
  <si>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</si>
  <si>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</si>
  <si>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</si>
  <si>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</si>
  <si>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</si>
  <si>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</si>
  <si>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</si>
  <si>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</si>
  <si>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</si>
  <si>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</si>
  <si>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</si>
  <si>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</si>
  <si>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</si>
  <si>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</si>
  <si>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</si>
  <si>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</si>
  <si>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</si>
  <si>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</si>
  <si>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</si>
  <si>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</si>
  <si>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</si>
  <si>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</si>
  <si>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</si>
  <si>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</si>
  <si>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</si>
  <si>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6/1～6/30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</si>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</sst>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5914069</v>
      </c>
      <c r="E6" s="36">
        <v>5254</v>
      </c>
      <c r="F6" s="36">
        <v>0</v>
      </c>
      <c r="G6" s="36">
        <v>384159</v>
      </c>
      <c r="H6" s="43">
        <v>1922</v>
      </c>
      <c r="I6" s="44">
        <v>11</v>
      </c>
      <c r="J6" s="47">
        <f>H6+I6</f>
        <v>1933</v>
      </c>
      <c r="K6" s="37">
        <f>IFERROR(J6/G6,"-")</f>
        <v>0.0050317706991116</v>
      </c>
      <c r="L6" s="36">
        <v>100</v>
      </c>
      <c r="M6" s="36">
        <v>678</v>
      </c>
      <c r="N6" s="37">
        <f>IFERROR(L6/J6,"-")</f>
        <v>0.051733057423694</v>
      </c>
      <c r="O6" s="38">
        <f>IFERROR(D6/J6,"-")</f>
        <v>3059.5287118469</v>
      </c>
      <c r="P6" s="39">
        <v>308</v>
      </c>
      <c r="Q6" s="37">
        <f>IFERROR(P6/J6,"-")</f>
        <v>0.15933781686498</v>
      </c>
      <c r="R6" s="213">
        <v>17098000</v>
      </c>
      <c r="S6" s="214">
        <f>IFERROR(R6/J6,"-")</f>
        <v>8845.3181583032</v>
      </c>
      <c r="T6" s="214">
        <f>IFERROR(R6/P6,"-")</f>
        <v>55512.987012987</v>
      </c>
      <c r="U6" s="208">
        <f>IFERROR(R6-D6,"-")</f>
        <v>11183931</v>
      </c>
      <c r="V6" s="40">
        <f>R6/D6</f>
        <v>2.8910721197199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5914069</v>
      </c>
      <c r="E9" s="21">
        <f>SUM(E6:E7)</f>
        <v>5254</v>
      </c>
      <c r="F9" s="21">
        <f>SUM(F6:F7)</f>
        <v>0</v>
      </c>
      <c r="G9" s="21">
        <f>SUM(G6:G7)</f>
        <v>384159</v>
      </c>
      <c r="H9" s="21">
        <f>SUM(H6:H7)</f>
        <v>1922</v>
      </c>
      <c r="I9" s="21">
        <f>SUM(I6:I7)</f>
        <v>11</v>
      </c>
      <c r="J9" s="21">
        <f>SUM(J6:J7)</f>
        <v>1933</v>
      </c>
      <c r="K9" s="22">
        <f>IFERROR(J9/G9,"-")</f>
        <v>0.0050317706991116</v>
      </c>
      <c r="L9" s="33">
        <f>SUM(L6:L7)</f>
        <v>100</v>
      </c>
      <c r="M9" s="33">
        <f>SUM(M6:M7)</f>
        <v>678</v>
      </c>
      <c r="N9" s="22">
        <f>IFERROR(L9/J9,"-")</f>
        <v>0.051733057423694</v>
      </c>
      <c r="O9" s="23">
        <f>IFERROR(D9/J9,"-")</f>
        <v>3059.5287118469</v>
      </c>
      <c r="P9" s="24">
        <f>SUM(P6:P7)</f>
        <v>308</v>
      </c>
      <c r="Q9" s="22">
        <f>IFERROR(P9/J9,"-")</f>
        <v>0.15933781686498</v>
      </c>
      <c r="R9" s="25">
        <f>SUM(R6:R7)</f>
        <v>17098000</v>
      </c>
      <c r="S9" s="25">
        <f>IFERROR(R9/J9,"-")</f>
        <v>8845.3181583032</v>
      </c>
      <c r="T9" s="25">
        <f>IFERROR(R9/P9,"-")</f>
        <v>55512.987012987</v>
      </c>
      <c r="U9" s="26">
        <f>SUM(U6:U7)</f>
        <v>11183931</v>
      </c>
      <c r="V9" s="27">
        <f>IFERROR(R9/D9,"-")</f>
        <v>2.8910721197199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2.8910721197199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5914069</v>
      </c>
      <c r="H6" s="80">
        <v>5254</v>
      </c>
      <c r="I6" s="80">
        <v>0</v>
      </c>
      <c r="J6" s="80">
        <v>384144</v>
      </c>
      <c r="K6" s="81">
        <v>1933</v>
      </c>
      <c r="L6" s="82">
        <f>IFERROR(K6/J6,"-")</f>
        <v>0.0050319671789746</v>
      </c>
      <c r="M6" s="80">
        <v>100</v>
      </c>
      <c r="N6" s="80">
        <v>678</v>
      </c>
      <c r="O6" s="82">
        <f>IFERROR(M6/(K6),"-")</f>
        <v>0.051733057423694</v>
      </c>
      <c r="P6" s="83">
        <f>IFERROR(G6/SUM(K6:K6),"-")</f>
        <v>3059.5287118469</v>
      </c>
      <c r="Q6" s="84">
        <v>308</v>
      </c>
      <c r="R6" s="82">
        <f>IF(K6=0,"-",Q6/K6)</f>
        <v>0.15933781686498</v>
      </c>
      <c r="S6" s="200">
        <v>17098000</v>
      </c>
      <c r="T6" s="201">
        <f>IFERROR(S6/K6,"-")</f>
        <v>8845.3181583032</v>
      </c>
      <c r="U6" s="201">
        <f>IFERROR(S6/Q6,"-")</f>
        <v>55512.987012987</v>
      </c>
      <c r="V6" s="202">
        <f>SUM(S6:S6)-SUM(G6:G6)</f>
        <v>11183931</v>
      </c>
      <c r="W6" s="86">
        <f>SUM(S6:S6)/SUM(G6:G6)</f>
        <v>2.8910721197199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8</v>
      </c>
      <c r="AI6" s="94">
        <f>IF(K6=0,"",IF(AH6=0,"",(AH6/K6)))</f>
        <v>0.0041386445938955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7</v>
      </c>
      <c r="AR6" s="100">
        <f>IF(K6=0,"",IF(AQ6=0,"",(AQ6/K6)))</f>
        <v>0.0036213140196586</v>
      </c>
      <c r="AS6" s="99">
        <v>1</v>
      </c>
      <c r="AT6" s="101">
        <f>IFERROR(AR6/AQ6,"-")</f>
        <v>0.00051733057423694</v>
      </c>
      <c r="AU6" s="102">
        <v>1000</v>
      </c>
      <c r="AV6" s="103">
        <f>IFERROR(AU6/AQ6,"-")</f>
        <v>142.85714285714</v>
      </c>
      <c r="AW6" s="104">
        <v>1</v>
      </c>
      <c r="AX6" s="104"/>
      <c r="AY6" s="104"/>
      <c r="AZ6" s="105">
        <v>48</v>
      </c>
      <c r="BA6" s="106">
        <f>IF(K6=0,"",IF(AZ6=0,"",(AZ6/K6)))</f>
        <v>0.024831867563373</v>
      </c>
      <c r="BB6" s="105">
        <v>4</v>
      </c>
      <c r="BC6" s="107">
        <f>IFERROR(BB6/AZ6,"-")</f>
        <v>0.083333333333333</v>
      </c>
      <c r="BD6" s="108">
        <v>10000</v>
      </c>
      <c r="BE6" s="109">
        <f>IFERROR(BD6/AZ6,"-")</f>
        <v>208.33333333333</v>
      </c>
      <c r="BF6" s="110">
        <v>4</v>
      </c>
      <c r="BG6" s="110"/>
      <c r="BH6" s="110"/>
      <c r="BI6" s="111">
        <v>1116</v>
      </c>
      <c r="BJ6" s="112">
        <f>IF(K6=0,"",IF(BI6=0,"",(BI6/K6)))</f>
        <v>0.57734092084842</v>
      </c>
      <c r="BK6" s="113">
        <v>175</v>
      </c>
      <c r="BL6" s="114">
        <f>IFERROR(BK6/BI6,"-")</f>
        <v>0.15681003584229</v>
      </c>
      <c r="BM6" s="115">
        <v>7964000</v>
      </c>
      <c r="BN6" s="116">
        <f>IFERROR(BM6/BI6,"-")</f>
        <v>7136.2007168459</v>
      </c>
      <c r="BO6" s="117">
        <v>76</v>
      </c>
      <c r="BP6" s="117">
        <v>22</v>
      </c>
      <c r="BQ6" s="117">
        <v>77</v>
      </c>
      <c r="BR6" s="118">
        <v>609</v>
      </c>
      <c r="BS6" s="119">
        <f>IF(K6=0,"",IF(BR6=0,"",(BR6/K6)))</f>
        <v>0.31505431971029</v>
      </c>
      <c r="BT6" s="120">
        <v>100</v>
      </c>
      <c r="BU6" s="121">
        <f>IFERROR(BT6/BR6,"-")</f>
        <v>0.16420361247947</v>
      </c>
      <c r="BV6" s="122">
        <v>6894000</v>
      </c>
      <c r="BW6" s="123">
        <f>IFERROR(BV6/BR6,"-")</f>
        <v>11320.197044335</v>
      </c>
      <c r="BX6" s="124">
        <v>31</v>
      </c>
      <c r="BY6" s="124">
        <v>16</v>
      </c>
      <c r="BZ6" s="124">
        <v>53</v>
      </c>
      <c r="CA6" s="125">
        <v>145</v>
      </c>
      <c r="CB6" s="126">
        <f>IF(K6=0,"",IF(CA6=0,"",(CA6/K6)))</f>
        <v>0.075012933264356</v>
      </c>
      <c r="CC6" s="127">
        <v>28</v>
      </c>
      <c r="CD6" s="128">
        <f>IFERROR(CC6/CA6,"-")</f>
        <v>0.19310344827586</v>
      </c>
      <c r="CE6" s="129">
        <v>2229000</v>
      </c>
      <c r="CF6" s="130">
        <f>IFERROR(CE6/CA6,"-")</f>
        <v>15372.413793103</v>
      </c>
      <c r="CG6" s="131">
        <v>10</v>
      </c>
      <c r="CH6" s="131">
        <v>3</v>
      </c>
      <c r="CI6" s="131">
        <v>15</v>
      </c>
      <c r="CJ6" s="132">
        <v>308</v>
      </c>
      <c r="CK6" s="133">
        <v>17098000</v>
      </c>
      <c r="CL6" s="133">
        <v>1076000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0</v>
      </c>
      <c r="K7" s="81">
        <v>0</v>
      </c>
      <c r="L7" s="82" t="str">
        <f>IFERROR(K7/J7,"-")</f>
        <v>-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0</v>
      </c>
      <c r="H8" s="80">
        <v>0</v>
      </c>
      <c r="I8" s="80">
        <v>0</v>
      </c>
      <c r="J8" s="80">
        <v>15</v>
      </c>
      <c r="K8" s="81">
        <v>0</v>
      </c>
      <c r="L8" s="82">
        <f>IFERROR(K8/J8,"-")</f>
        <v>0</v>
      </c>
      <c r="M8" s="80">
        <v>0</v>
      </c>
      <c r="N8" s="80">
        <v>0</v>
      </c>
      <c r="O8" s="82" t="str">
        <f>IFERROR(M8/(K8),"-")</f>
        <v>-</v>
      </c>
      <c r="P8" s="83" t="str">
        <f>IFERROR(G8/SUM(K8:K8),"-")</f>
        <v>-</v>
      </c>
      <c r="Q8" s="84">
        <v>0</v>
      </c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0</v>
      </c>
      <c r="W8" s="86" t="str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2.8910721197199</v>
      </c>
      <c r="B11" s="153"/>
      <c r="C11" s="153"/>
      <c r="D11" s="153"/>
      <c r="E11" s="154" t="s">
        <v>64</v>
      </c>
      <c r="F11" s="154"/>
      <c r="G11" s="203">
        <f>SUM(G6:G10)</f>
        <v>5914069</v>
      </c>
      <c r="H11" s="153">
        <f>SUM(H6:H10)</f>
        <v>5254</v>
      </c>
      <c r="I11" s="153">
        <f>SUM(I6:I10)</f>
        <v>0</v>
      </c>
      <c r="J11" s="153">
        <f>SUM(J6:J10)</f>
        <v>384159</v>
      </c>
      <c r="K11" s="153">
        <f>SUM(K6:K10)</f>
        <v>1933</v>
      </c>
      <c r="L11" s="155">
        <f>IFERROR(K11/J11,"-")</f>
        <v>0.0050317706991116</v>
      </c>
      <c r="M11" s="156">
        <f>SUM(M6:M10)</f>
        <v>100</v>
      </c>
      <c r="N11" s="156">
        <f>SUM(N6:N10)</f>
        <v>678</v>
      </c>
      <c r="O11" s="155">
        <f>IFERROR(M11/K11,"-")</f>
        <v>0.051733057423694</v>
      </c>
      <c r="P11" s="157">
        <f>IFERROR(G11/K11,"-")</f>
        <v>3059.5287118469</v>
      </c>
      <c r="Q11" s="158">
        <f>SUM(Q6:Q10)</f>
        <v>308</v>
      </c>
      <c r="R11" s="155">
        <f>IFERROR(Q11/K11,"-")</f>
        <v>0.15933781686498</v>
      </c>
      <c r="S11" s="203">
        <f>SUM(S6:S10)</f>
        <v>17098000</v>
      </c>
      <c r="T11" s="203">
        <f>IFERROR(S11/K11,"-")</f>
        <v>8845.3181583032</v>
      </c>
      <c r="U11" s="203">
        <f>IFERROR(S11/Q11,"-")</f>
        <v>55512.987012987</v>
      </c>
      <c r="V11" s="203">
        <f>S11-G11</f>
        <v>11183931</v>
      </c>
      <c r="W11" s="159">
        <f>S11/G11</f>
        <v>2.8910721197199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