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<sst xmlns="http://schemas.openxmlformats.org/spreadsheetml/2006/main" uniqueCount="65">
  <si>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</si>
  <si>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</si>
  <si>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</si>
  <si>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</si>
  <si>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</si>
  <si>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</si>
  <si>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</si>
  <si>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</si>
  <si>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</si>
  <si>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</si>
  <si>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</si>
  <si>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</si>
  <si>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</si>
  <si>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</si>
  <si>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</si>
  <si>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</si>
  <si>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</si>
  <si>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</si>
  <si>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</si>
  <si>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</si>
  <si>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</si>
  <si>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</si>
  <si>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</si>
  <si>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</si>
  <si>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03月</t>
  </si>
  <si>
    <t>パートナー</t>
  </si>
  <si>
    <t>最終更新日</t>
  </si>
  <si>
    <t>06月30日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</si>
  <si>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</si>
  <si>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</si>
  <si>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</si>
  <si>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</si>
  <si>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</si>
  <si>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</si>
  <si>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</si>
  <si>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</si>
  <si>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</si>
  <si>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</si>
  <si>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</si>
  <si>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</si>
  <si>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</si>
  <si>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</si>
  <si>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</si>
  <si>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</si>
  <si>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</si>
  <si>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</si>
  <si>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</si>
  <si>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</si>
  <si>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</si>
  <si>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</si>
  <si>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</si>
  <si>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</si>
  <si>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</si>
  <si>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</si>
  <si>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</si>
  <si>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</si>
  <si>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</si>
  <si>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ydi</t>
  </si>
  <si>
    <t>YDN（インフィード）</t>
  </si>
  <si>
    <t>3/1～3/31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</si>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</sst>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3</v>
      </c>
      <c r="D6" s="208">
        <v>5562208</v>
      </c>
      <c r="E6" s="36">
        <v>7112</v>
      </c>
      <c r="F6" s="36">
        <v>0</v>
      </c>
      <c r="G6" s="36">
        <v>356119</v>
      </c>
      <c r="H6" s="43">
        <v>1919</v>
      </c>
      <c r="I6" s="44">
        <v>8</v>
      </c>
      <c r="J6" s="47">
        <f>H6+I6</f>
        <v>1927</v>
      </c>
      <c r="K6" s="37">
        <f>IFERROR(J6/G6,"-")</f>
        <v>0.0054111125775373</v>
      </c>
      <c r="L6" s="36">
        <v>126</v>
      </c>
      <c r="M6" s="36">
        <v>658</v>
      </c>
      <c r="N6" s="37">
        <f>IFERROR(L6/J6,"-")</f>
        <v>0.065386611312922</v>
      </c>
      <c r="O6" s="38">
        <f>IFERROR(D6/J6,"-")</f>
        <v>2886.4597820446</v>
      </c>
      <c r="P6" s="39">
        <v>244</v>
      </c>
      <c r="Q6" s="37">
        <f>IFERROR(P6/J6,"-")</f>
        <v>0.12662169174883</v>
      </c>
      <c r="R6" s="213">
        <v>11765770</v>
      </c>
      <c r="S6" s="214">
        <f>IFERROR(R6/J6,"-")</f>
        <v>6105.7446808511</v>
      </c>
      <c r="T6" s="214">
        <f>IFERROR(R6/P6,"-")</f>
        <v>48220.368852459</v>
      </c>
      <c r="U6" s="208">
        <f>IFERROR(R6-D6,"-")</f>
        <v>6203562</v>
      </c>
      <c r="V6" s="40">
        <f>R6/D6</f>
        <v>2.1153056484044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5562208</v>
      </c>
      <c r="E9" s="21">
        <f>SUM(E6:E7)</f>
        <v>7112</v>
      </c>
      <c r="F9" s="21">
        <f>SUM(F6:F7)</f>
        <v>0</v>
      </c>
      <c r="G9" s="21">
        <f>SUM(G6:G7)</f>
        <v>356119</v>
      </c>
      <c r="H9" s="21">
        <f>SUM(H6:H7)</f>
        <v>1919</v>
      </c>
      <c r="I9" s="21">
        <f>SUM(I6:I7)</f>
        <v>8</v>
      </c>
      <c r="J9" s="21">
        <f>SUM(J6:J7)</f>
        <v>1927</v>
      </c>
      <c r="K9" s="22">
        <f>IFERROR(J9/G9,"-")</f>
        <v>0.0054111125775373</v>
      </c>
      <c r="L9" s="33">
        <f>SUM(L6:L7)</f>
        <v>126</v>
      </c>
      <c r="M9" s="33">
        <f>SUM(M6:M7)</f>
        <v>658</v>
      </c>
      <c r="N9" s="22">
        <f>IFERROR(L9/J9,"-")</f>
        <v>0.065386611312922</v>
      </c>
      <c r="O9" s="23">
        <f>IFERROR(D9/J9,"-")</f>
        <v>2886.4597820446</v>
      </c>
      <c r="P9" s="24">
        <f>SUM(P6:P7)</f>
        <v>244</v>
      </c>
      <c r="Q9" s="22">
        <f>IFERROR(P9/J9,"-")</f>
        <v>0.12662169174883</v>
      </c>
      <c r="R9" s="25">
        <f>SUM(R6:R7)</f>
        <v>11765770</v>
      </c>
      <c r="S9" s="25">
        <f>IFERROR(R9/J9,"-")</f>
        <v>6105.7446808511</v>
      </c>
      <c r="T9" s="25">
        <f>IFERROR(R9/P9,"-")</f>
        <v>48220.368852459</v>
      </c>
      <c r="U9" s="26">
        <f>SUM(U6:U7)</f>
        <v>6203562</v>
      </c>
      <c r="V9" s="27">
        <f>IFERROR(R9/D9,"-")</f>
        <v>2.1153056484044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2.1153056484044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5562208</v>
      </c>
      <c r="H6" s="80">
        <v>7112</v>
      </c>
      <c r="I6" s="80">
        <v>0</v>
      </c>
      <c r="J6" s="80">
        <v>356088</v>
      </c>
      <c r="K6" s="81">
        <v>1927</v>
      </c>
      <c r="L6" s="82">
        <f>IFERROR(K6/J6,"-")</f>
        <v>0.0054115836534789</v>
      </c>
      <c r="M6" s="80">
        <v>126</v>
      </c>
      <c r="N6" s="80">
        <v>658</v>
      </c>
      <c r="O6" s="82">
        <f>IFERROR(M6/(K6),"-")</f>
        <v>0.065386611312922</v>
      </c>
      <c r="P6" s="83">
        <f>IFERROR(G6/SUM(K6:K6),"-")</f>
        <v>2886.4597820446</v>
      </c>
      <c r="Q6" s="84">
        <v>244</v>
      </c>
      <c r="R6" s="82">
        <f>IF(K6=0,"-",Q6/K6)</f>
        <v>0.12662169174883</v>
      </c>
      <c r="S6" s="200">
        <v>11765770</v>
      </c>
      <c r="T6" s="201">
        <f>IFERROR(S6/K6,"-")</f>
        <v>6105.7446808511</v>
      </c>
      <c r="U6" s="201">
        <f>IFERROR(S6/Q6,"-")</f>
        <v>48220.368852459</v>
      </c>
      <c r="V6" s="202">
        <f>SUM(S6:S6)-SUM(G6:G6)</f>
        <v>6203562</v>
      </c>
      <c r="W6" s="86">
        <f>SUM(S6:S6)/SUM(G6:G6)</f>
        <v>2.1153056484044</v>
      </c>
      <c r="Y6" s="87">
        <v>3</v>
      </c>
      <c r="Z6" s="88">
        <f>IF(K6=0,"",IF(Y6=0,"",(Y6/K6)))</f>
        <v>0.0015568240788791</v>
      </c>
      <c r="AA6" s="87"/>
      <c r="AB6" s="89">
        <f>IFERROR(AA6/Y6,"-")</f>
        <v>0</v>
      </c>
      <c r="AC6" s="90"/>
      <c r="AD6" s="91">
        <f>IFERROR(AC6/Y6,"-")</f>
        <v>0</v>
      </c>
      <c r="AE6" s="92"/>
      <c r="AF6" s="92"/>
      <c r="AG6" s="92"/>
      <c r="AH6" s="93">
        <v>4</v>
      </c>
      <c r="AI6" s="94">
        <f>IF(K6=0,"",IF(AH6=0,"",(AH6/K6)))</f>
        <v>0.0020757654385054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14</v>
      </c>
      <c r="AR6" s="100">
        <f>IF(K6=0,"",IF(AQ6=0,"",(AQ6/K6)))</f>
        <v>0.0072651790347691</v>
      </c>
      <c r="AS6" s="99"/>
      <c r="AT6" s="101">
        <f>IFERROR(AR6/AQ6,"-")</f>
        <v>0.00051894135962636</v>
      </c>
      <c r="AU6" s="102"/>
      <c r="AV6" s="103">
        <f>IFERROR(AU6/AQ6,"-")</f>
        <v>0</v>
      </c>
      <c r="AW6" s="104"/>
      <c r="AX6" s="104"/>
      <c r="AY6" s="104"/>
      <c r="AZ6" s="105">
        <v>88</v>
      </c>
      <c r="BA6" s="106">
        <f>IF(K6=0,"",IF(AZ6=0,"",(AZ6/K6)))</f>
        <v>0.04566683964712</v>
      </c>
      <c r="BB6" s="105">
        <v>7</v>
      </c>
      <c r="BC6" s="107">
        <f>IFERROR(BB6/AZ6,"-")</f>
        <v>0.079545454545455</v>
      </c>
      <c r="BD6" s="108">
        <v>134000</v>
      </c>
      <c r="BE6" s="109">
        <f>IFERROR(BD6/AZ6,"-")</f>
        <v>1522.7272727273</v>
      </c>
      <c r="BF6" s="110">
        <v>6</v>
      </c>
      <c r="BG6" s="110"/>
      <c r="BH6" s="110">
        <v>1</v>
      </c>
      <c r="BI6" s="111">
        <v>1019</v>
      </c>
      <c r="BJ6" s="112">
        <f>IF(K6=0,"",IF(BI6=0,"",(BI6/K6)))</f>
        <v>0.52880124545926</v>
      </c>
      <c r="BK6" s="113">
        <v>107</v>
      </c>
      <c r="BL6" s="114">
        <f>IFERROR(BK6/BI6,"-")</f>
        <v>0.10500490677134</v>
      </c>
      <c r="BM6" s="115">
        <v>4667000</v>
      </c>
      <c r="BN6" s="116">
        <f>IFERROR(BM6/BI6,"-")</f>
        <v>4579.9803729146</v>
      </c>
      <c r="BO6" s="117">
        <v>43</v>
      </c>
      <c r="BP6" s="117">
        <v>15</v>
      </c>
      <c r="BQ6" s="117">
        <v>49</v>
      </c>
      <c r="BR6" s="118">
        <v>619</v>
      </c>
      <c r="BS6" s="119">
        <f>IF(K6=0,"",IF(BR6=0,"",(BR6/K6)))</f>
        <v>0.32122470160872</v>
      </c>
      <c r="BT6" s="120">
        <v>100</v>
      </c>
      <c r="BU6" s="121">
        <f>IFERROR(BT6/BR6,"-")</f>
        <v>0.16155088852989</v>
      </c>
      <c r="BV6" s="122">
        <v>4985000</v>
      </c>
      <c r="BW6" s="123">
        <f>IFERROR(BV6/BR6,"-")</f>
        <v>8053.3117932149</v>
      </c>
      <c r="BX6" s="124">
        <v>19</v>
      </c>
      <c r="BY6" s="124">
        <v>20</v>
      </c>
      <c r="BZ6" s="124">
        <v>61</v>
      </c>
      <c r="CA6" s="125">
        <v>180</v>
      </c>
      <c r="CB6" s="126">
        <f>IF(K6=0,"",IF(CA6=0,"",(CA6/K6)))</f>
        <v>0.093409444732745</v>
      </c>
      <c r="CC6" s="127">
        <v>30</v>
      </c>
      <c r="CD6" s="128">
        <f>IFERROR(CC6/CA6,"-")</f>
        <v>0.16666666666667</v>
      </c>
      <c r="CE6" s="129">
        <v>1979770</v>
      </c>
      <c r="CF6" s="130">
        <f>IFERROR(CE6/CA6,"-")</f>
        <v>10998.722222222</v>
      </c>
      <c r="CG6" s="131">
        <v>7</v>
      </c>
      <c r="CH6" s="131">
        <v>4</v>
      </c>
      <c r="CI6" s="131">
        <v>19</v>
      </c>
      <c r="CJ6" s="132">
        <v>244</v>
      </c>
      <c r="CK6" s="133">
        <v>11765770</v>
      </c>
      <c r="CL6" s="133">
        <v>1332000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0</v>
      </c>
      <c r="K7" s="81">
        <v>0</v>
      </c>
      <c r="L7" s="82" t="str">
        <f>IFERROR(K7/J7,"-")</f>
        <v>-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 t="str">
        <f>W8</f>
        <v>0</v>
      </c>
      <c r="B8" s="216" t="s">
        <v>62</v>
      </c>
      <c r="C8" s="216"/>
      <c r="D8" s="216"/>
      <c r="E8" s="79" t="s">
        <v>63</v>
      </c>
      <c r="F8" s="79" t="s">
        <v>59</v>
      </c>
      <c r="G8" s="202">
        <v>0</v>
      </c>
      <c r="H8" s="80">
        <v>0</v>
      </c>
      <c r="I8" s="80">
        <v>0</v>
      </c>
      <c r="J8" s="80">
        <v>31</v>
      </c>
      <c r="K8" s="81">
        <v>0</v>
      </c>
      <c r="L8" s="82">
        <f>IFERROR(K8/J8,"-")</f>
        <v>0</v>
      </c>
      <c r="M8" s="80">
        <v>0</v>
      </c>
      <c r="N8" s="80">
        <v>0</v>
      </c>
      <c r="O8" s="82" t="str">
        <f>IFERROR(M8/(K8),"-")</f>
        <v>-</v>
      </c>
      <c r="P8" s="83" t="str">
        <f>IFERROR(G8/SUM(K8:K8),"-")</f>
        <v>-</v>
      </c>
      <c r="Q8" s="84">
        <v>0</v>
      </c>
      <c r="R8" s="82" t="str">
        <f>IF(K8=0,"-",Q8/K8)</f>
        <v>-</v>
      </c>
      <c r="S8" s="200"/>
      <c r="T8" s="201" t="str">
        <f>IFERROR(S8/K8,"-")</f>
        <v>-</v>
      </c>
      <c r="U8" s="201" t="str">
        <f>IFERROR(S8/Q8,"-")</f>
        <v>-</v>
      </c>
      <c r="V8" s="202">
        <f>SUM(S8:S8)-SUM(G8:G8)</f>
        <v>0</v>
      </c>
      <c r="W8" s="86" t="str">
        <f>SUM(S8:S8)/SUM(G8:G8)</f>
        <v>0</v>
      </c>
      <c r="Y8" s="87"/>
      <c r="Z8" s="88" t="str">
        <f>IF(K8=0,"",IF(Y8=0,"",(Y8/K8)))</f>
        <v/>
      </c>
      <c r="AA8" s="87"/>
      <c r="AB8" s="89" t="str">
        <f>IFERROR(AA8/Y8,"-")</f>
        <v>-</v>
      </c>
      <c r="AC8" s="90"/>
      <c r="AD8" s="91" t="str">
        <f>IFERROR(AC8/Y8,"-")</f>
        <v>-</v>
      </c>
      <c r="AE8" s="92"/>
      <c r="AF8" s="92"/>
      <c r="AG8" s="92"/>
      <c r="AH8" s="93"/>
      <c r="AI8" s="94" t="str">
        <f>IF(K8=0,"",IF(AH8=0,"",(AH8/K8)))</f>
        <v/>
      </c>
      <c r="AJ8" s="93"/>
      <c r="AK8" s="95" t="str">
        <f>IFERROR(AJ8/AH8,"-")</f>
        <v>-</v>
      </c>
      <c r="AL8" s="96"/>
      <c r="AM8" s="97" t="str">
        <f>IFERROR(AL8/AH8,"-")</f>
        <v>-</v>
      </c>
      <c r="AN8" s="98"/>
      <c r="AO8" s="98"/>
      <c r="AP8" s="98"/>
      <c r="AQ8" s="99"/>
      <c r="AR8" s="100" t="str">
        <f>IF(K8=0,"",IF(AQ8=0,"",(AQ8/K8)))</f>
        <v/>
      </c>
      <c r="AS8" s="99"/>
      <c r="AT8" s="101" t="str">
        <f>IFERROR(AR8/AQ8,"-")</f>
        <v>-</v>
      </c>
      <c r="AU8" s="102"/>
      <c r="AV8" s="103" t="str">
        <f>IFERROR(AU8/AQ8,"-")</f>
        <v>-</v>
      </c>
      <c r="AW8" s="104"/>
      <c r="AX8" s="104"/>
      <c r="AY8" s="104"/>
      <c r="AZ8" s="105"/>
      <c r="BA8" s="106" t="str">
        <f>IF(K8=0,"",IF(AZ8=0,"",(AZ8/K8)))</f>
        <v/>
      </c>
      <c r="BB8" s="105"/>
      <c r="BC8" s="107" t="str">
        <f>IFERROR(BB8/AZ8,"-")</f>
        <v>-</v>
      </c>
      <c r="BD8" s="108"/>
      <c r="BE8" s="109" t="str">
        <f>IFERROR(BD8/AZ8,"-")</f>
        <v>-</v>
      </c>
      <c r="BF8" s="110"/>
      <c r="BG8" s="110"/>
      <c r="BH8" s="110"/>
      <c r="BI8" s="111"/>
      <c r="BJ8" s="112" t="str">
        <f>IF(K8=0,"",IF(BI8=0,"",(BI8/K8)))</f>
        <v/>
      </c>
      <c r="BK8" s="113"/>
      <c r="BL8" s="114" t="str">
        <f>IFERROR(BK8/BI8,"-")</f>
        <v>-</v>
      </c>
      <c r="BM8" s="115"/>
      <c r="BN8" s="116" t="str">
        <f>IFERROR(BM8/BI8,"-")</f>
        <v>-</v>
      </c>
      <c r="BO8" s="117"/>
      <c r="BP8" s="117"/>
      <c r="BQ8" s="117"/>
      <c r="BR8" s="118"/>
      <c r="BS8" s="119" t="str">
        <f>IF(K8=0,"",IF(BR8=0,"",(BR8/K8)))</f>
        <v/>
      </c>
      <c r="BT8" s="120"/>
      <c r="BU8" s="121" t="str">
        <f>IFERROR(BT8/BR8,"-")</f>
        <v>-</v>
      </c>
      <c r="BV8" s="122"/>
      <c r="BW8" s="123" t="str">
        <f>IFERROR(BV8/BR8,"-")</f>
        <v>-</v>
      </c>
      <c r="BX8" s="124"/>
      <c r="BY8" s="124"/>
      <c r="BZ8" s="124"/>
      <c r="CA8" s="125"/>
      <c r="CB8" s="126" t="str">
        <f>IF(K8=0,"",IF(CA8=0,"",(CA8/K8)))</f>
        <v/>
      </c>
      <c r="CC8" s="127"/>
      <c r="CD8" s="128" t="str">
        <f>IFERROR(CC8/CA8,"-")</f>
        <v>-</v>
      </c>
      <c r="CE8" s="129"/>
      <c r="CF8" s="130" t="str">
        <f>IFERROR(CE8/CA8,"-")</f>
        <v>-</v>
      </c>
      <c r="CG8" s="131"/>
      <c r="CH8" s="131"/>
      <c r="CI8" s="131"/>
      <c r="CJ8" s="132">
        <v>0</v>
      </c>
      <c r="CK8" s="133"/>
      <c r="CL8" s="133"/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135"/>
      <c r="B9" s="55"/>
      <c r="C9" s="136"/>
      <c r="D9" s="137"/>
      <c r="E9" s="79"/>
      <c r="F9" s="79"/>
      <c r="G9" s="205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76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135"/>
      <c r="B10" s="149"/>
      <c r="C10" s="80"/>
      <c r="D10" s="80"/>
      <c r="E10" s="150"/>
      <c r="F10" s="151"/>
      <c r="G10" s="206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152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70">
        <f>W11</f>
        <v>2.1153056484044</v>
      </c>
      <c r="B11" s="153"/>
      <c r="C11" s="153"/>
      <c r="D11" s="153"/>
      <c r="E11" s="154" t="s">
        <v>64</v>
      </c>
      <c r="F11" s="154"/>
      <c r="G11" s="203">
        <f>SUM(G6:G10)</f>
        <v>5562208</v>
      </c>
      <c r="H11" s="153">
        <f>SUM(H6:H10)</f>
        <v>7112</v>
      </c>
      <c r="I11" s="153">
        <f>SUM(I6:I10)</f>
        <v>0</v>
      </c>
      <c r="J11" s="153">
        <f>SUM(J6:J10)</f>
        <v>356119</v>
      </c>
      <c r="K11" s="153">
        <f>SUM(K6:K10)</f>
        <v>1927</v>
      </c>
      <c r="L11" s="155">
        <f>IFERROR(K11/J11,"-")</f>
        <v>0.0054111125775373</v>
      </c>
      <c r="M11" s="156">
        <f>SUM(M6:M10)</f>
        <v>126</v>
      </c>
      <c r="N11" s="156">
        <f>SUM(N6:N10)</f>
        <v>658</v>
      </c>
      <c r="O11" s="155">
        <f>IFERROR(M11/K11,"-")</f>
        <v>0.065386611312922</v>
      </c>
      <c r="P11" s="157">
        <f>IFERROR(G11/K11,"-")</f>
        <v>2886.4597820446</v>
      </c>
      <c r="Q11" s="158">
        <f>SUM(Q6:Q10)</f>
        <v>244</v>
      </c>
      <c r="R11" s="155">
        <f>IFERROR(Q11/K11,"-")</f>
        <v>0.12662169174883</v>
      </c>
      <c r="S11" s="203">
        <f>SUM(S6:S10)</f>
        <v>11765770</v>
      </c>
      <c r="T11" s="203">
        <f>IFERROR(S11/K11,"-")</f>
        <v>6105.7446808511</v>
      </c>
      <c r="U11" s="203">
        <f>IFERROR(S11/Q11,"-")</f>
        <v>48220.368852459</v>
      </c>
      <c r="V11" s="203">
        <f>S11-G11</f>
        <v>6203562</v>
      </c>
      <c r="W11" s="159">
        <f>S11/G11</f>
        <v>2.1153056484044</v>
      </c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