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<sst xmlns="http://schemas.openxmlformats.org/spreadsheetml/2006/main" uniqueCount="65">
  <si>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</si>
  <si>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</si>
  <si>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</si>
  <si>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</si>
  <si>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</si>
  <si>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</si>
  <si>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</si>
  <si>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</si>
  <si>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</si>
  <si>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</si>
  <si>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</si>
  <si>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</si>
  <si>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</si>
  <si>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</si>
  <si>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</si>
  <si>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</si>
  <si>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</si>
  <si>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</si>
  <si>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</si>
  <si>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</si>
  <si>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</si>
  <si>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</si>
  <si>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</si>
  <si>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</si>
  <si>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</si>
  <si>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</si>
  <si>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</si>
  <si>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</si>
  <si>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</si>
  <si>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</si>
  <si>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</si>
  <si>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</si>
  <si>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</si>
  <si>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</si>
  <si>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</si>
  <si>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</si>
  <si>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</si>
  <si>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</si>
  <si>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</si>
  <si>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</si>
  <si>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</si>
  <si>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</si>
  <si>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</si>
  <si>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</si>
  <si>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</si>
  <si>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</si>
  <si>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</si>
  <si>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</si>
  <si>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</si>
  <si>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</si>
  <si>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</si>
  <si>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</si>
  <si>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</si>
  <si>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</si>
  <si>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</si>
  <si>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</si>
  <si>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</si>
  <si>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</si>
  <si>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</si>
  <si>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7/1～7/31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</si>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</sst>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11980751</v>
      </c>
      <c r="E6" s="36">
        <v>10271</v>
      </c>
      <c r="F6" s="36">
        <v>0</v>
      </c>
      <c r="G6" s="36">
        <v>680487</v>
      </c>
      <c r="H6" s="43">
        <v>4396</v>
      </c>
      <c r="I6" s="44">
        <v>126</v>
      </c>
      <c r="J6" s="47">
        <f>H6+I6</f>
        <v>4522</v>
      </c>
      <c r="K6" s="37">
        <f>IFERROR(J6/G6,"-")</f>
        <v>0.0066452408348727</v>
      </c>
      <c r="L6" s="36">
        <v>179</v>
      </c>
      <c r="M6" s="36">
        <v>1465</v>
      </c>
      <c r="N6" s="37">
        <f>IFERROR(L6/J6,"-")</f>
        <v>0.039584254754533</v>
      </c>
      <c r="O6" s="38">
        <f>IFERROR(D6/J6,"-")</f>
        <v>2649.4363113667</v>
      </c>
      <c r="P6" s="39">
        <v>438</v>
      </c>
      <c r="Q6" s="37">
        <f>IFERROR(P6/J6,"-")</f>
        <v>0.096859796550199</v>
      </c>
      <c r="R6" s="213">
        <v>30535870</v>
      </c>
      <c r="S6" s="214">
        <f>IFERROR(R6/J6,"-")</f>
        <v>6752.7355152587</v>
      </c>
      <c r="T6" s="214">
        <f>IFERROR(R6/P6,"-")</f>
        <v>69716.598173516</v>
      </c>
      <c r="U6" s="208">
        <f>IFERROR(R6-D6,"-")</f>
        <v>18555119</v>
      </c>
      <c r="V6" s="40">
        <f>R6/D6</f>
        <v>2.548744231476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11980751</v>
      </c>
      <c r="E9" s="21">
        <f>SUM(E6:E7)</f>
        <v>10271</v>
      </c>
      <c r="F9" s="21">
        <f>SUM(F6:F7)</f>
        <v>0</v>
      </c>
      <c r="G9" s="21">
        <f>SUM(G6:G7)</f>
        <v>680487</v>
      </c>
      <c r="H9" s="21">
        <f>SUM(H6:H7)</f>
        <v>4396</v>
      </c>
      <c r="I9" s="21">
        <f>SUM(I6:I7)</f>
        <v>126</v>
      </c>
      <c r="J9" s="21">
        <f>SUM(J6:J7)</f>
        <v>4522</v>
      </c>
      <c r="K9" s="22">
        <f>IFERROR(J9/G9,"-")</f>
        <v>0.0066452408348727</v>
      </c>
      <c r="L9" s="33">
        <f>SUM(L6:L7)</f>
        <v>179</v>
      </c>
      <c r="M9" s="33">
        <f>SUM(M6:M7)</f>
        <v>1465</v>
      </c>
      <c r="N9" s="22">
        <f>IFERROR(L9/J9,"-")</f>
        <v>0.039584254754533</v>
      </c>
      <c r="O9" s="23">
        <f>IFERROR(D9/J9,"-")</f>
        <v>2649.4363113667</v>
      </c>
      <c r="P9" s="24">
        <f>SUM(P6:P7)</f>
        <v>438</v>
      </c>
      <c r="Q9" s="22">
        <f>IFERROR(P9/J9,"-")</f>
        <v>0.096859796550199</v>
      </c>
      <c r="R9" s="25">
        <f>SUM(R6:R7)</f>
        <v>30535870</v>
      </c>
      <c r="S9" s="25">
        <f>IFERROR(R9/J9,"-")</f>
        <v>6752.7355152587</v>
      </c>
      <c r="T9" s="25">
        <f>IFERROR(R9/P9,"-")</f>
        <v>69716.598173516</v>
      </c>
      <c r="U9" s="26">
        <f>SUM(U6:U7)</f>
        <v>18555119</v>
      </c>
      <c r="V9" s="27">
        <f>IFERROR(R9/D9,"-")</f>
        <v>2.548744231476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2.5734821391137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11281551</v>
      </c>
      <c r="H6" s="80">
        <v>9365</v>
      </c>
      <c r="I6" s="80">
        <v>0</v>
      </c>
      <c r="J6" s="80">
        <v>665463</v>
      </c>
      <c r="K6" s="81">
        <v>4107</v>
      </c>
      <c r="L6" s="82">
        <f>IFERROR(K6/J6,"-")</f>
        <v>0.0061716429012582</v>
      </c>
      <c r="M6" s="80">
        <v>173</v>
      </c>
      <c r="N6" s="80">
        <v>1322</v>
      </c>
      <c r="O6" s="82">
        <f>IFERROR(M6/(K6),"-")</f>
        <v>0.042123204285366</v>
      </c>
      <c r="P6" s="83">
        <f>IFERROR(G6/SUM(K6:K6),"-")</f>
        <v>2746.9079620161</v>
      </c>
      <c r="Q6" s="84">
        <v>414</v>
      </c>
      <c r="R6" s="82">
        <f>IF(K6=0,"-",Q6/K6)</f>
        <v>0.10080350620891</v>
      </c>
      <c r="S6" s="200">
        <v>29032870</v>
      </c>
      <c r="T6" s="201">
        <f>IFERROR(S6/K6,"-")</f>
        <v>7069.1185780375</v>
      </c>
      <c r="U6" s="201">
        <f>IFERROR(S6/Q6,"-")</f>
        <v>70127.70531401</v>
      </c>
      <c r="V6" s="202">
        <f>SUM(S6:S6)-SUM(G6:G6)</f>
        <v>17751319</v>
      </c>
      <c r="W6" s="86">
        <f>SUM(S6:S6)/SUM(G6:G6)</f>
        <v>2.5734821391137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15</v>
      </c>
      <c r="AI6" s="94">
        <f>IF(K6=0,"",IF(AH6=0,"",(AH6/K6)))</f>
        <v>0.0036523009495982</v>
      </c>
      <c r="AJ6" s="93">
        <v>1</v>
      </c>
      <c r="AK6" s="95">
        <f>IFERROR(AJ6/AH6,"-")</f>
        <v>0.066666666666667</v>
      </c>
      <c r="AL6" s="96">
        <v>3000</v>
      </c>
      <c r="AM6" s="97">
        <f>IFERROR(AL6/AH6,"-")</f>
        <v>200</v>
      </c>
      <c r="AN6" s="98">
        <v>1</v>
      </c>
      <c r="AO6" s="98"/>
      <c r="AP6" s="98"/>
      <c r="AQ6" s="99">
        <v>76</v>
      </c>
      <c r="AR6" s="100">
        <f>IF(K6=0,"",IF(AQ6=0,"",(AQ6/K6)))</f>
        <v>0.018504991477964</v>
      </c>
      <c r="AS6" s="99">
        <v>3</v>
      </c>
      <c r="AT6" s="101">
        <f>IFERROR(AR6/AQ6,"-")</f>
        <v>0.00024348672997322</v>
      </c>
      <c r="AU6" s="102">
        <v>62000</v>
      </c>
      <c r="AV6" s="103">
        <f>IFERROR(AU6/AQ6,"-")</f>
        <v>815.78947368421</v>
      </c>
      <c r="AW6" s="104">
        <v>1</v>
      </c>
      <c r="AX6" s="104"/>
      <c r="AY6" s="104">
        <v>2</v>
      </c>
      <c r="AZ6" s="105">
        <v>254</v>
      </c>
      <c r="BA6" s="106">
        <f>IF(K6=0,"",IF(AZ6=0,"",(AZ6/K6)))</f>
        <v>0.061845629413197</v>
      </c>
      <c r="BB6" s="105">
        <v>15</v>
      </c>
      <c r="BC6" s="107">
        <f>IFERROR(BB6/AZ6,"-")</f>
        <v>0.059055118110236</v>
      </c>
      <c r="BD6" s="108">
        <v>107000</v>
      </c>
      <c r="BE6" s="109">
        <f>IFERROR(BD6/AZ6,"-")</f>
        <v>421.25984251969</v>
      </c>
      <c r="BF6" s="110">
        <v>9</v>
      </c>
      <c r="BG6" s="110">
        <v>3</v>
      </c>
      <c r="BH6" s="110">
        <v>3</v>
      </c>
      <c r="BI6" s="111">
        <v>2332</v>
      </c>
      <c r="BJ6" s="112">
        <f>IF(K6=0,"",IF(BI6=0,"",(BI6/K6)))</f>
        <v>0.56781105429754</v>
      </c>
      <c r="BK6" s="113">
        <v>204</v>
      </c>
      <c r="BL6" s="114">
        <f>IFERROR(BK6/BI6,"-")</f>
        <v>0.087478559176672</v>
      </c>
      <c r="BM6" s="115">
        <v>9200200</v>
      </c>
      <c r="BN6" s="116">
        <f>IFERROR(BM6/BI6,"-")</f>
        <v>3945.1972555746</v>
      </c>
      <c r="BO6" s="117">
        <v>86</v>
      </c>
      <c r="BP6" s="117">
        <v>33</v>
      </c>
      <c r="BQ6" s="117">
        <v>85</v>
      </c>
      <c r="BR6" s="118">
        <v>1173</v>
      </c>
      <c r="BS6" s="119">
        <f>IF(K6=0,"",IF(BR6=0,"",(BR6/K6)))</f>
        <v>0.28560993425858</v>
      </c>
      <c r="BT6" s="120">
        <v>153</v>
      </c>
      <c r="BU6" s="121">
        <f>IFERROR(BT6/BR6,"-")</f>
        <v>0.1304347826087</v>
      </c>
      <c r="BV6" s="122">
        <v>13257670</v>
      </c>
      <c r="BW6" s="123">
        <f>IFERROR(BV6/BR6,"-")</f>
        <v>11302.361466326</v>
      </c>
      <c r="BX6" s="124">
        <v>52</v>
      </c>
      <c r="BY6" s="124">
        <v>26</v>
      </c>
      <c r="BZ6" s="124">
        <v>75</v>
      </c>
      <c r="CA6" s="125">
        <v>257</v>
      </c>
      <c r="CB6" s="126">
        <f>IF(K6=0,"",IF(CA6=0,"",(CA6/K6)))</f>
        <v>0.062576089603117</v>
      </c>
      <c r="CC6" s="127">
        <v>38</v>
      </c>
      <c r="CD6" s="128">
        <f>IFERROR(CC6/CA6,"-")</f>
        <v>0.14785992217899</v>
      </c>
      <c r="CE6" s="129">
        <v>6403000</v>
      </c>
      <c r="CF6" s="130">
        <f>IFERROR(CE6/CA6,"-")</f>
        <v>24914.39688716</v>
      </c>
      <c r="CG6" s="131">
        <v>13</v>
      </c>
      <c r="CH6" s="131">
        <v>1</v>
      </c>
      <c r="CI6" s="131">
        <v>24</v>
      </c>
      <c r="CJ6" s="132">
        <v>414</v>
      </c>
      <c r="CK6" s="133">
        <v>29032870</v>
      </c>
      <c r="CL6" s="133">
        <v>1526000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2.1495995423341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699200</v>
      </c>
      <c r="H8" s="80">
        <v>906</v>
      </c>
      <c r="I8" s="80">
        <v>0</v>
      </c>
      <c r="J8" s="80">
        <v>15024</v>
      </c>
      <c r="K8" s="81">
        <v>415</v>
      </c>
      <c r="L8" s="82">
        <f>IFERROR(K8/J8,"-")</f>
        <v>0.027622470713525</v>
      </c>
      <c r="M8" s="80">
        <v>6</v>
      </c>
      <c r="N8" s="80">
        <v>143</v>
      </c>
      <c r="O8" s="82">
        <f>IFERROR(M8/(K8),"-")</f>
        <v>0.014457831325301</v>
      </c>
      <c r="P8" s="83">
        <f>IFERROR(G8/SUM(K8:K8),"-")</f>
        <v>1684.8192771084</v>
      </c>
      <c r="Q8" s="84">
        <v>24</v>
      </c>
      <c r="R8" s="82">
        <f>IF(K8=0,"-",Q8/K8)</f>
        <v>0.057831325301205</v>
      </c>
      <c r="S8" s="200">
        <v>1503000</v>
      </c>
      <c r="T8" s="201">
        <f>IFERROR(S8/K8,"-")</f>
        <v>3621.686746988</v>
      </c>
      <c r="U8" s="201">
        <f>IFERROR(S8/Q8,"-")</f>
        <v>62625</v>
      </c>
      <c r="V8" s="202">
        <f>SUM(S8:S8)-SUM(G8:G8)</f>
        <v>803800</v>
      </c>
      <c r="W8" s="86">
        <f>SUM(S8:S8)/SUM(G8:G8)</f>
        <v>2.1495995423341</v>
      </c>
      <c r="Y8" s="87">
        <v>28</v>
      </c>
      <c r="Z8" s="88">
        <f>IF(K8=0,"",IF(Y8=0,"",(Y8/K8)))</f>
        <v>0.067469879518072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61</v>
      </c>
      <c r="AI8" s="94">
        <f>IF(K8=0,"",IF(AH8=0,"",(AH8/K8)))</f>
        <v>0.14698795180723</v>
      </c>
      <c r="AJ8" s="93"/>
      <c r="AK8" s="95">
        <f>IFERROR(AJ8/AH8,"-")</f>
        <v>0</v>
      </c>
      <c r="AL8" s="96"/>
      <c r="AM8" s="97">
        <f>IFERROR(AL8/AH8,"-")</f>
        <v>0</v>
      </c>
      <c r="AN8" s="98"/>
      <c r="AO8" s="98"/>
      <c r="AP8" s="98"/>
      <c r="AQ8" s="99">
        <v>54</v>
      </c>
      <c r="AR8" s="100">
        <f>IF(K8=0,"",IF(AQ8=0,"",(AQ8/K8)))</f>
        <v>0.13012048192771</v>
      </c>
      <c r="AS8" s="99">
        <v>4</v>
      </c>
      <c r="AT8" s="101">
        <f>IFERROR(AR8/AQ8,"-")</f>
        <v>0.0024096385542169</v>
      </c>
      <c r="AU8" s="102">
        <v>22000</v>
      </c>
      <c r="AV8" s="103">
        <f>IFERROR(AU8/AQ8,"-")</f>
        <v>407.40740740741</v>
      </c>
      <c r="AW8" s="104">
        <v>2</v>
      </c>
      <c r="AX8" s="104">
        <v>2</v>
      </c>
      <c r="AY8" s="104"/>
      <c r="AZ8" s="105">
        <v>99</v>
      </c>
      <c r="BA8" s="106">
        <f>IF(K8=0,"",IF(AZ8=0,"",(AZ8/K8)))</f>
        <v>0.23855421686747</v>
      </c>
      <c r="BB8" s="105">
        <v>5</v>
      </c>
      <c r="BC8" s="107">
        <f>IFERROR(BB8/AZ8,"-")</f>
        <v>0.050505050505051</v>
      </c>
      <c r="BD8" s="108">
        <v>34000</v>
      </c>
      <c r="BE8" s="109">
        <f>IFERROR(BD8/AZ8,"-")</f>
        <v>343.43434343434</v>
      </c>
      <c r="BF8" s="110">
        <v>3</v>
      </c>
      <c r="BG8" s="110">
        <v>2</v>
      </c>
      <c r="BH8" s="110"/>
      <c r="BI8" s="111">
        <v>102</v>
      </c>
      <c r="BJ8" s="112">
        <f>IF(K8=0,"",IF(BI8=0,"",(BI8/K8)))</f>
        <v>0.24578313253012</v>
      </c>
      <c r="BK8" s="113">
        <v>7</v>
      </c>
      <c r="BL8" s="114">
        <f>IFERROR(BK8/BI8,"-")</f>
        <v>0.068627450980392</v>
      </c>
      <c r="BM8" s="115">
        <v>46000</v>
      </c>
      <c r="BN8" s="116">
        <f>IFERROR(BM8/BI8,"-")</f>
        <v>450.98039215686</v>
      </c>
      <c r="BO8" s="117">
        <v>5</v>
      </c>
      <c r="BP8" s="117">
        <v>1</v>
      </c>
      <c r="BQ8" s="117">
        <v>1</v>
      </c>
      <c r="BR8" s="118">
        <v>55</v>
      </c>
      <c r="BS8" s="119">
        <f>IF(K8=0,"",IF(BR8=0,"",(BR8/K8)))</f>
        <v>0.13253012048193</v>
      </c>
      <c r="BT8" s="120">
        <v>7</v>
      </c>
      <c r="BU8" s="121">
        <f>IFERROR(BT8/BR8,"-")</f>
        <v>0.12727272727273</v>
      </c>
      <c r="BV8" s="122">
        <v>873000</v>
      </c>
      <c r="BW8" s="123">
        <f>IFERROR(BV8/BR8,"-")</f>
        <v>15872.727272727</v>
      </c>
      <c r="BX8" s="124">
        <v>3</v>
      </c>
      <c r="BY8" s="124"/>
      <c r="BZ8" s="124">
        <v>4</v>
      </c>
      <c r="CA8" s="125">
        <v>16</v>
      </c>
      <c r="CB8" s="126">
        <f>IF(K8=0,"",IF(CA8=0,"",(CA8/K8)))</f>
        <v>0.03855421686747</v>
      </c>
      <c r="CC8" s="127">
        <v>1</v>
      </c>
      <c r="CD8" s="128">
        <f>IFERROR(CC8/CA8,"-")</f>
        <v>0.0625</v>
      </c>
      <c r="CE8" s="129">
        <v>528000</v>
      </c>
      <c r="CF8" s="130">
        <f>IFERROR(CE8/CA8,"-")</f>
        <v>33000</v>
      </c>
      <c r="CG8" s="131"/>
      <c r="CH8" s="131"/>
      <c r="CI8" s="131">
        <v>1</v>
      </c>
      <c r="CJ8" s="132">
        <v>24</v>
      </c>
      <c r="CK8" s="133">
        <v>1503000</v>
      </c>
      <c r="CL8" s="133">
        <v>528000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2.548744231476</v>
      </c>
      <c r="B11" s="153"/>
      <c r="C11" s="153"/>
      <c r="D11" s="153"/>
      <c r="E11" s="154" t="s">
        <v>64</v>
      </c>
      <c r="F11" s="154"/>
      <c r="G11" s="203">
        <f>SUM(G6:G10)</f>
        <v>11980751</v>
      </c>
      <c r="H11" s="153">
        <f>SUM(H6:H10)</f>
        <v>10271</v>
      </c>
      <c r="I11" s="153">
        <f>SUM(I6:I10)</f>
        <v>0</v>
      </c>
      <c r="J11" s="153">
        <f>SUM(J6:J10)</f>
        <v>680487</v>
      </c>
      <c r="K11" s="153">
        <f>SUM(K6:K10)</f>
        <v>4522</v>
      </c>
      <c r="L11" s="155">
        <f>IFERROR(K11/J11,"-")</f>
        <v>0.0066452408348727</v>
      </c>
      <c r="M11" s="156">
        <f>SUM(M6:M10)</f>
        <v>179</v>
      </c>
      <c r="N11" s="156">
        <f>SUM(N6:N10)</f>
        <v>1465</v>
      </c>
      <c r="O11" s="155">
        <f>IFERROR(M11/K11,"-")</f>
        <v>0.039584254754533</v>
      </c>
      <c r="P11" s="157">
        <f>IFERROR(G11/K11,"-")</f>
        <v>2649.4363113667</v>
      </c>
      <c r="Q11" s="158">
        <f>SUM(Q6:Q10)</f>
        <v>438</v>
      </c>
      <c r="R11" s="155">
        <f>IFERROR(Q11/K11,"-")</f>
        <v>0.096859796550199</v>
      </c>
      <c r="S11" s="203">
        <f>SUM(S6:S10)</f>
        <v>30535870</v>
      </c>
      <c r="T11" s="203">
        <f>IFERROR(S11/K11,"-")</f>
        <v>6752.7355152587</v>
      </c>
      <c r="U11" s="203">
        <f>IFERROR(S11/Q11,"-")</f>
        <v>69716.598173516</v>
      </c>
      <c r="V11" s="203">
        <f>S11-G11</f>
        <v>18555119</v>
      </c>
      <c r="W11" s="159">
        <f>S11/G11</f>
        <v>2.548744231476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