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<sst xmlns="http://schemas.openxmlformats.org/spreadsheetml/2006/main" uniqueCount="65">
  <si>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</si>
  <si>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</si>
  <si>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</si>
  <si>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</si>
  <si>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</si>
  <si>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</si>
  <si>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</si>
  <si>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</si>
  <si>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</si>
  <si>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</si>
  <si>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</si>
  <si>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</si>
  <si>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</si>
  <si>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</si>
  <si>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</si>
  <si>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</si>
  <si>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</si>
  <si>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</si>
  <si>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</si>
  <si>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</si>
  <si>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</si>
  <si>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</si>
  <si>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</si>
  <si>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リスティング</t>
  </si>
  <si>
    <t>01月</t>
  </si>
  <si>
    <t>パートナー</t>
  </si>
  <si>
    <t>最終更新日</t>
  </si>
  <si>
    <t>04月30日</t>
  </si>
  <si>
    <t>年齢分布（才）</t>
  </si>
  <si>
    <t>入金者
合計</t>
  </si>
  <si>
    <t>課金額計</t>
  </si>
  <si>
    <t>高額check</t>
  </si>
  <si>
    <t>●リスティング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</si>
  <si>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</si>
  <si>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</si>
  <si>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</si>
  <si>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</si>
  <si>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</si>
  <si>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</si>
  <si>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</si>
  <si>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</si>
  <si>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</si>
  <si>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</si>
  <si>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</si>
  <si>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</si>
  <si>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</si>
  <si>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</si>
  <si>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</si>
  <si>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</si>
  <si>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</si>
  <si>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</si>
  <si>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</si>
  <si>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</si>
  <si>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</si>
  <si>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</si>
  <si>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</si>
  <si>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</si>
  <si>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ydi</t>
  </si>
  <si>
    <t>YDN（インフィード）</t>
  </si>
  <si>
    <t>1/1～1/31</t>
  </si>
  <si>
    <t>ydt</t>
  </si>
  <si>
    <t>YDN（ターゲティング）</t>
  </si>
  <si>
    <t>yds</t>
  </si>
  <si>
    <t>YDN（検索広告）</t>
  </si>
  <si>
    <t>リスティング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</si>
</sst>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CC99FF"/>
        <bgColor rgb="FFCC99F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17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2" t="s">
        <v>1</v>
      </c>
      <c r="F3" s="163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07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2"/>
      <c r="S5" s="212"/>
      <c r="T5" s="212"/>
      <c r="U5" s="212"/>
      <c r="V5" s="4"/>
      <c r="W5" s="30"/>
      <c r="X5" s="46"/>
    </row>
    <row r="6" spans="1:24">
      <c r="A6" s="35"/>
      <c r="B6" s="41" t="s">
        <v>23</v>
      </c>
      <c r="C6" s="41">
        <v>3</v>
      </c>
      <c r="D6" s="208">
        <v>14812725</v>
      </c>
      <c r="E6" s="36">
        <v>11178</v>
      </c>
      <c r="F6" s="36">
        <v>0</v>
      </c>
      <c r="G6" s="36">
        <v>395201</v>
      </c>
      <c r="H6" s="43">
        <v>5213</v>
      </c>
      <c r="I6" s="44">
        <v>144</v>
      </c>
      <c r="J6" s="47">
        <f>H6+I6</f>
        <v>5357</v>
      </c>
      <c r="K6" s="37">
        <f>IFERROR(J6/G6,"-")</f>
        <v>0.013555127643908</v>
      </c>
      <c r="L6" s="36">
        <v>174</v>
      </c>
      <c r="M6" s="36">
        <v>1976</v>
      </c>
      <c r="N6" s="37">
        <f>IFERROR(L6/J6,"-")</f>
        <v>0.032480866156431</v>
      </c>
      <c r="O6" s="38">
        <f>IFERROR(D6/J6,"-")</f>
        <v>2765.1157364196</v>
      </c>
      <c r="P6" s="39">
        <v>476</v>
      </c>
      <c r="Q6" s="37">
        <f>IFERROR(P6/J6,"-")</f>
        <v>0.088855702818742</v>
      </c>
      <c r="R6" s="213">
        <v>21361200</v>
      </c>
      <c r="S6" s="214">
        <f>IFERROR(R6/J6,"-")</f>
        <v>3987.5303341422</v>
      </c>
      <c r="T6" s="214">
        <f>IFERROR(R6/P6,"-")</f>
        <v>44876.470588235</v>
      </c>
      <c r="U6" s="208">
        <f>IFERROR(R6-D6,"-")</f>
        <v>6548475</v>
      </c>
      <c r="V6" s="40">
        <f>R6/D6</f>
        <v>1.4420844240341</v>
      </c>
      <c r="W6" s="34"/>
      <c r="X6" s="46"/>
    </row>
    <row r="7" spans="1:24">
      <c r="A7" s="15"/>
      <c r="B7" s="42"/>
      <c r="C7" s="42"/>
      <c r="D7" s="209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15"/>
      <c r="S7" s="215"/>
      <c r="T7" s="215"/>
      <c r="U7" s="215"/>
      <c r="V7" s="17"/>
      <c r="W7" s="30"/>
      <c r="X7" s="46"/>
    </row>
    <row r="8" spans="1:24">
      <c r="A8" s="15"/>
      <c r="B8" s="19"/>
      <c r="C8" s="19"/>
      <c r="D8" s="210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15"/>
      <c r="S8" s="215"/>
      <c r="T8" s="215"/>
      <c r="U8" s="215"/>
      <c r="V8" s="17"/>
      <c r="W8" s="30"/>
      <c r="X8" s="46"/>
    </row>
    <row r="9" spans="1:24">
      <c r="A9" s="8"/>
      <c r="B9" s="21"/>
      <c r="C9" s="21"/>
      <c r="D9" s="211">
        <f>SUM(D6:D7)</f>
        <v>14812725</v>
      </c>
      <c r="E9" s="21">
        <f>SUM(E6:E7)</f>
        <v>11178</v>
      </c>
      <c r="F9" s="21">
        <f>SUM(F6:F7)</f>
        <v>0</v>
      </c>
      <c r="G9" s="21">
        <f>SUM(G6:G7)</f>
        <v>395201</v>
      </c>
      <c r="H9" s="21">
        <f>SUM(H6:H7)</f>
        <v>5213</v>
      </c>
      <c r="I9" s="21">
        <f>SUM(I6:I7)</f>
        <v>144</v>
      </c>
      <c r="J9" s="21">
        <f>SUM(J6:J7)</f>
        <v>5357</v>
      </c>
      <c r="K9" s="22">
        <f>IFERROR(J9/G9,"-")</f>
        <v>0.013555127643908</v>
      </c>
      <c r="L9" s="33">
        <f>SUM(L6:L7)</f>
        <v>174</v>
      </c>
      <c r="M9" s="33">
        <f>SUM(M6:M7)</f>
        <v>1976</v>
      </c>
      <c r="N9" s="22">
        <f>IFERROR(L9/J9,"-")</f>
        <v>0.032480866156431</v>
      </c>
      <c r="O9" s="23">
        <f>IFERROR(D9/J9,"-")</f>
        <v>2765.1157364196</v>
      </c>
      <c r="P9" s="24">
        <f>SUM(P6:P7)</f>
        <v>476</v>
      </c>
      <c r="Q9" s="22">
        <f>IFERROR(P9/J9,"-")</f>
        <v>0.088855702818742</v>
      </c>
      <c r="R9" s="25">
        <f>SUM(R6:R7)</f>
        <v>21361200</v>
      </c>
      <c r="S9" s="25">
        <f>IFERROR(R9/J9,"-")</f>
        <v>3987.5303341422</v>
      </c>
      <c r="T9" s="25">
        <f>IFERROR(R9/P9,"-")</f>
        <v>44876.470588235</v>
      </c>
      <c r="U9" s="26">
        <f>SUM(U6:U7)</f>
        <v>6548475</v>
      </c>
      <c r="V9" s="27">
        <f>IFERROR(R9/D9,"-")</f>
        <v>1.4420844240341</v>
      </c>
      <c r="W9" s="29"/>
      <c r="X9" s="46"/>
    </row>
    <row r="10" spans="1:24">
      <c r="X10" s="46"/>
    </row>
    <row r="11" spans="1:24">
      <c r="X11" s="46"/>
    </row>
    <row r="12" spans="1:24">
      <c r="X12" s="46"/>
    </row>
    <row r="13" spans="1:24">
      <c r="X13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1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62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3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7.375" customWidth="true" style="50"/>
    <col min="15" max="15" width="9" customWidth="true" style="50"/>
    <col min="16" max="16" width="9" customWidth="true" style="50"/>
    <col min="17" max="17" width="6.75" customWidth="true" style="50"/>
    <col min="18" max="18" width="7.875" customWidth="true" style="50"/>
    <col min="19" max="19" width="10" customWidth="true" style="50"/>
    <col min="20" max="20" width="9" customWidth="true" style="50"/>
    <col min="21" max="21" width="9" customWidth="true" style="50"/>
    <col min="22" max="22" width="12.375" customWidth="true" style="50"/>
    <col min="23" max="23" width="9" customWidth="true" style="50"/>
    <col min="24" max="24" width="9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</cols>
  <sheetData>
    <row r="2" spans="1:94" customHeight="1" ht="13.5">
      <c r="A2" s="48" t="s">
        <v>24</v>
      </c>
      <c r="B2" s="49" t="s">
        <v>25</v>
      </c>
      <c r="E2" s="51"/>
      <c r="F2" s="51"/>
      <c r="G2" s="51"/>
      <c r="H2" s="51"/>
      <c r="I2" s="51"/>
      <c r="J2" s="52"/>
      <c r="K2" s="52"/>
      <c r="L2" s="52" t="s">
        <v>26</v>
      </c>
      <c r="M2" s="52"/>
      <c r="N2" s="52"/>
      <c r="O2" s="52" t="s">
        <v>27</v>
      </c>
      <c r="P2" s="52"/>
      <c r="Q2" s="52"/>
      <c r="R2" s="52"/>
      <c r="S2" s="52"/>
      <c r="T2" s="52"/>
      <c r="U2" s="52"/>
      <c r="V2" s="52"/>
      <c r="W2" s="52"/>
      <c r="X2" s="52"/>
      <c r="Y2" s="174" t="s">
        <v>28</v>
      </c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174"/>
      <c r="BS2" s="174"/>
      <c r="BT2" s="174"/>
      <c r="BU2" s="174"/>
      <c r="BV2" s="174"/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4"/>
      <c r="CH2" s="174"/>
      <c r="CI2" s="174"/>
      <c r="CJ2" s="175" t="s">
        <v>29</v>
      </c>
      <c r="CK2" s="177" t="s">
        <v>30</v>
      </c>
      <c r="CL2" s="180" t="s">
        <v>31</v>
      </c>
      <c r="CM2" s="181"/>
      <c r="CN2" s="182"/>
    </row>
    <row r="3" spans="1:94" customHeight="1" ht="14.25">
      <c r="A3" s="49" t="s">
        <v>32</v>
      </c>
      <c r="B3" s="53"/>
      <c r="C3" s="53"/>
      <c r="D3" s="53"/>
      <c r="E3" s="54"/>
      <c r="F3" s="52"/>
      <c r="G3" s="52"/>
      <c r="H3" s="183" t="s">
        <v>1</v>
      </c>
      <c r="I3" s="184"/>
      <c r="J3" s="49"/>
      <c r="K3" s="49"/>
      <c r="L3" s="49"/>
      <c r="M3" s="49"/>
      <c r="N3" s="49"/>
      <c r="O3" s="49"/>
      <c r="P3" s="49"/>
      <c r="Q3" s="49"/>
      <c r="R3" s="49"/>
      <c r="S3" s="49"/>
      <c r="T3" s="52"/>
      <c r="U3" s="52"/>
      <c r="V3" s="52"/>
      <c r="W3" s="52"/>
      <c r="X3" s="52"/>
      <c r="Y3" s="185" t="s">
        <v>33</v>
      </c>
      <c r="Z3" s="186"/>
      <c r="AA3" s="186"/>
      <c r="AB3" s="186"/>
      <c r="AC3" s="186"/>
      <c r="AD3" s="186"/>
      <c r="AE3" s="186"/>
      <c r="AF3" s="186"/>
      <c r="AG3" s="186"/>
      <c r="AH3" s="187" t="s">
        <v>34</v>
      </c>
      <c r="AI3" s="188"/>
      <c r="AJ3" s="188"/>
      <c r="AK3" s="188"/>
      <c r="AL3" s="188"/>
      <c r="AM3" s="188"/>
      <c r="AN3" s="188"/>
      <c r="AO3" s="188"/>
      <c r="AP3" s="189"/>
      <c r="AQ3" s="190" t="s">
        <v>35</v>
      </c>
      <c r="AR3" s="191"/>
      <c r="AS3" s="191"/>
      <c r="AT3" s="191"/>
      <c r="AU3" s="191"/>
      <c r="AV3" s="191"/>
      <c r="AW3" s="191"/>
      <c r="AX3" s="191"/>
      <c r="AY3" s="192"/>
      <c r="AZ3" s="193" t="s">
        <v>36</v>
      </c>
      <c r="BA3" s="194"/>
      <c r="BB3" s="194"/>
      <c r="BC3" s="194"/>
      <c r="BD3" s="194"/>
      <c r="BE3" s="194"/>
      <c r="BF3" s="194"/>
      <c r="BG3" s="194"/>
      <c r="BH3" s="195"/>
      <c r="BI3" s="196" t="s">
        <v>37</v>
      </c>
      <c r="BJ3" s="197"/>
      <c r="BK3" s="197"/>
      <c r="BL3" s="197"/>
      <c r="BM3" s="197"/>
      <c r="BN3" s="197"/>
      <c r="BO3" s="197"/>
      <c r="BP3" s="197"/>
      <c r="BQ3" s="198"/>
      <c r="BR3" s="164" t="s">
        <v>38</v>
      </c>
      <c r="BS3" s="165"/>
      <c r="BT3" s="165"/>
      <c r="BU3" s="165"/>
      <c r="BV3" s="165"/>
      <c r="BW3" s="165"/>
      <c r="BX3" s="165"/>
      <c r="BY3" s="165"/>
      <c r="BZ3" s="166"/>
      <c r="CA3" s="167" t="s">
        <v>39</v>
      </c>
      <c r="CB3" s="168"/>
      <c r="CC3" s="168"/>
      <c r="CD3" s="168"/>
      <c r="CE3" s="168"/>
      <c r="CF3" s="168"/>
      <c r="CG3" s="168"/>
      <c r="CH3" s="168"/>
      <c r="CI3" s="169"/>
      <c r="CJ3" s="175"/>
      <c r="CK3" s="178"/>
      <c r="CL3" s="170" t="s">
        <v>40</v>
      </c>
      <c r="CM3" s="171"/>
      <c r="CN3" s="172" t="s">
        <v>41</v>
      </c>
    </row>
    <row r="4" spans="1:94">
      <c r="A4" s="55"/>
      <c r="B4" s="56" t="s">
        <v>42</v>
      </c>
      <c r="C4" s="56" t="s">
        <v>43</v>
      </c>
      <c r="D4" s="57" t="s">
        <v>44</v>
      </c>
      <c r="E4" s="56" t="s">
        <v>45</v>
      </c>
      <c r="F4" s="58" t="s">
        <v>46</v>
      </c>
      <c r="G4" s="56" t="s">
        <v>4</v>
      </c>
      <c r="H4" s="59" t="s">
        <v>5</v>
      </c>
      <c r="I4" s="59" t="s">
        <v>6</v>
      </c>
      <c r="J4" s="59" t="s">
        <v>7</v>
      </c>
      <c r="K4" s="60" t="s">
        <v>10</v>
      </c>
      <c r="L4" s="56" t="s">
        <v>11</v>
      </c>
      <c r="M4" s="59" t="s">
        <v>12</v>
      </c>
      <c r="N4" s="56" t="s">
        <v>13</v>
      </c>
      <c r="O4" s="56" t="s">
        <v>14</v>
      </c>
      <c r="P4" s="56" t="s">
        <v>15</v>
      </c>
      <c r="Q4" s="56" t="s">
        <v>16</v>
      </c>
      <c r="R4" s="56" t="s">
        <v>17</v>
      </c>
      <c r="S4" s="59" t="s">
        <v>18</v>
      </c>
      <c r="T4" s="56" t="s">
        <v>19</v>
      </c>
      <c r="U4" s="56" t="s">
        <v>20</v>
      </c>
      <c r="V4" s="56" t="s">
        <v>21</v>
      </c>
      <c r="W4" s="56" t="s">
        <v>22</v>
      </c>
      <c r="X4" s="61"/>
      <c r="Y4" s="62" t="s">
        <v>47</v>
      </c>
      <c r="Z4" s="62" t="s">
        <v>48</v>
      </c>
      <c r="AA4" s="62" t="s">
        <v>49</v>
      </c>
      <c r="AB4" s="62" t="s">
        <v>17</v>
      </c>
      <c r="AC4" s="62" t="s">
        <v>50</v>
      </c>
      <c r="AD4" s="62" t="s">
        <v>51</v>
      </c>
      <c r="AE4" s="62" t="s">
        <v>52</v>
      </c>
      <c r="AF4" s="62" t="s">
        <v>53</v>
      </c>
      <c r="AG4" s="62" t="s">
        <v>54</v>
      </c>
      <c r="AH4" s="63" t="s">
        <v>47</v>
      </c>
      <c r="AI4" s="63" t="s">
        <v>48</v>
      </c>
      <c r="AJ4" s="63" t="s">
        <v>49</v>
      </c>
      <c r="AK4" s="63" t="s">
        <v>17</v>
      </c>
      <c r="AL4" s="63" t="s">
        <v>50</v>
      </c>
      <c r="AM4" s="63" t="s">
        <v>51</v>
      </c>
      <c r="AN4" s="63" t="s">
        <v>52</v>
      </c>
      <c r="AO4" s="63" t="s">
        <v>53</v>
      </c>
      <c r="AP4" s="63" t="s">
        <v>54</v>
      </c>
      <c r="AQ4" s="64" t="s">
        <v>47</v>
      </c>
      <c r="AR4" s="64" t="s">
        <v>48</v>
      </c>
      <c r="AS4" s="64" t="s">
        <v>49</v>
      </c>
      <c r="AT4" s="64" t="s">
        <v>17</v>
      </c>
      <c r="AU4" s="64" t="s">
        <v>50</v>
      </c>
      <c r="AV4" s="64" t="s">
        <v>51</v>
      </c>
      <c r="AW4" s="64" t="s">
        <v>52</v>
      </c>
      <c r="AX4" s="64" t="s">
        <v>53</v>
      </c>
      <c r="AY4" s="64" t="s">
        <v>54</v>
      </c>
      <c r="AZ4" s="65" t="s">
        <v>47</v>
      </c>
      <c r="BA4" s="65" t="s">
        <v>48</v>
      </c>
      <c r="BB4" s="65" t="s">
        <v>49</v>
      </c>
      <c r="BC4" s="65" t="s">
        <v>17</v>
      </c>
      <c r="BD4" s="65" t="s">
        <v>50</v>
      </c>
      <c r="BE4" s="65" t="s">
        <v>51</v>
      </c>
      <c r="BF4" s="65" t="s">
        <v>52</v>
      </c>
      <c r="BG4" s="65" t="s">
        <v>53</v>
      </c>
      <c r="BH4" s="65" t="s">
        <v>54</v>
      </c>
      <c r="BI4" s="66" t="s">
        <v>47</v>
      </c>
      <c r="BJ4" s="66" t="s">
        <v>48</v>
      </c>
      <c r="BK4" s="66" t="s">
        <v>49</v>
      </c>
      <c r="BL4" s="66" t="s">
        <v>17</v>
      </c>
      <c r="BM4" s="66" t="s">
        <v>50</v>
      </c>
      <c r="BN4" s="66" t="s">
        <v>51</v>
      </c>
      <c r="BO4" s="66" t="s">
        <v>52</v>
      </c>
      <c r="BP4" s="66" t="s">
        <v>53</v>
      </c>
      <c r="BQ4" s="66" t="s">
        <v>54</v>
      </c>
      <c r="BR4" s="67" t="s">
        <v>47</v>
      </c>
      <c r="BS4" s="67" t="s">
        <v>48</v>
      </c>
      <c r="BT4" s="67" t="s">
        <v>49</v>
      </c>
      <c r="BU4" s="67" t="s">
        <v>17</v>
      </c>
      <c r="BV4" s="67" t="s">
        <v>50</v>
      </c>
      <c r="BW4" s="67" t="s">
        <v>51</v>
      </c>
      <c r="BX4" s="67" t="s">
        <v>52</v>
      </c>
      <c r="BY4" s="67" t="s">
        <v>53</v>
      </c>
      <c r="BZ4" s="67" t="s">
        <v>54</v>
      </c>
      <c r="CA4" s="68" t="s">
        <v>47</v>
      </c>
      <c r="CB4" s="68" t="s">
        <v>48</v>
      </c>
      <c r="CC4" s="68" t="s">
        <v>49</v>
      </c>
      <c r="CD4" s="68" t="s">
        <v>17</v>
      </c>
      <c r="CE4" s="68" t="s">
        <v>50</v>
      </c>
      <c r="CF4" s="68" t="s">
        <v>51</v>
      </c>
      <c r="CG4" s="68" t="s">
        <v>52</v>
      </c>
      <c r="CH4" s="68" t="s">
        <v>53</v>
      </c>
      <c r="CI4" s="68" t="s">
        <v>54</v>
      </c>
      <c r="CJ4" s="176"/>
      <c r="CK4" s="179"/>
      <c r="CL4" s="69" t="s">
        <v>55</v>
      </c>
      <c r="CM4" s="69" t="s">
        <v>56</v>
      </c>
      <c r="CN4" s="173"/>
    </row>
    <row r="5" spans="1:94">
      <c r="A5" s="70"/>
      <c r="B5" s="71"/>
      <c r="C5" s="55"/>
      <c r="D5" s="55"/>
      <c r="E5" s="55"/>
      <c r="F5" s="72"/>
      <c r="G5" s="204"/>
      <c r="H5" s="73"/>
      <c r="I5" s="55"/>
      <c r="J5" s="55"/>
      <c r="K5" s="55"/>
      <c r="L5" s="74"/>
      <c r="M5" s="74"/>
      <c r="N5" s="55"/>
      <c r="O5" s="74"/>
      <c r="P5" s="75"/>
      <c r="Q5" s="75"/>
      <c r="R5" s="75"/>
      <c r="S5" s="199"/>
      <c r="T5" s="199"/>
      <c r="U5" s="199"/>
      <c r="V5" s="199"/>
      <c r="W5" s="74"/>
      <c r="X5" s="76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</row>
    <row r="6" spans="1:94">
      <c r="A6" s="78">
        <f>W6</f>
        <v>1.5233463062266</v>
      </c>
      <c r="B6" s="216" t="s">
        <v>57</v>
      </c>
      <c r="C6" s="216"/>
      <c r="D6" s="216"/>
      <c r="E6" s="79" t="s">
        <v>58</v>
      </c>
      <c r="F6" s="79" t="s">
        <v>59</v>
      </c>
      <c r="G6" s="202">
        <v>11424848</v>
      </c>
      <c r="H6" s="80">
        <v>8017</v>
      </c>
      <c r="I6" s="80">
        <v>0</v>
      </c>
      <c r="J6" s="80">
        <v>335582</v>
      </c>
      <c r="K6" s="81">
        <v>3901</v>
      </c>
      <c r="L6" s="82">
        <f>IFERROR(K6/J6,"-")</f>
        <v>0.011624580579411</v>
      </c>
      <c r="M6" s="80">
        <v>134</v>
      </c>
      <c r="N6" s="80">
        <v>1410</v>
      </c>
      <c r="O6" s="82">
        <f>IFERROR(M6/(K6),"-")</f>
        <v>0.034350166623943</v>
      </c>
      <c r="P6" s="83">
        <f>IFERROR(G6/SUM(K6:K6),"-")</f>
        <v>2928.6972571136</v>
      </c>
      <c r="Q6" s="84">
        <v>353</v>
      </c>
      <c r="R6" s="82">
        <f>IF(K6=0,"-",Q6/K6)</f>
        <v>0.090489618046655</v>
      </c>
      <c r="S6" s="200">
        <v>17404000</v>
      </c>
      <c r="T6" s="201">
        <f>IFERROR(S6/K6,"-")</f>
        <v>4461.4201486798</v>
      </c>
      <c r="U6" s="201">
        <f>IFERROR(S6/Q6,"-")</f>
        <v>49303.116147309</v>
      </c>
      <c r="V6" s="202">
        <f>SUM(S6:S6)-SUM(G6:G6)</f>
        <v>5979152</v>
      </c>
      <c r="W6" s="86">
        <f>SUM(S6:S6)/SUM(G6:G6)</f>
        <v>1.5233463062266</v>
      </c>
      <c r="Y6" s="87">
        <v>11</v>
      </c>
      <c r="Z6" s="88">
        <f>IF(K6=0,"",IF(Y6=0,"",(Y6/K6)))</f>
        <v>0.0028197897974878</v>
      </c>
      <c r="AA6" s="87"/>
      <c r="AB6" s="89">
        <f>IFERROR(AA6/Y6,"-")</f>
        <v>0</v>
      </c>
      <c r="AC6" s="90"/>
      <c r="AD6" s="91">
        <f>IFERROR(AC6/Y6,"-")</f>
        <v>0</v>
      </c>
      <c r="AE6" s="92"/>
      <c r="AF6" s="92"/>
      <c r="AG6" s="92"/>
      <c r="AH6" s="93">
        <v>5</v>
      </c>
      <c r="AI6" s="94">
        <f>IF(K6=0,"",IF(AH6=0,"",(AH6/K6)))</f>
        <v>0.0012817226352217</v>
      </c>
      <c r="AJ6" s="93"/>
      <c r="AK6" s="95">
        <f>IFERROR(AJ6/AH6,"-")</f>
        <v>0</v>
      </c>
      <c r="AL6" s="96"/>
      <c r="AM6" s="97">
        <f>IFERROR(AL6/AH6,"-")</f>
        <v>0</v>
      </c>
      <c r="AN6" s="98"/>
      <c r="AO6" s="98"/>
      <c r="AP6" s="98"/>
      <c r="AQ6" s="99">
        <v>61</v>
      </c>
      <c r="AR6" s="100">
        <f>IF(K6=0,"",IF(AQ6=0,"",(AQ6/K6)))</f>
        <v>0.015637016149705</v>
      </c>
      <c r="AS6" s="99"/>
      <c r="AT6" s="101">
        <f>IFERROR(AR6/AQ6,"-")</f>
        <v>0.00025634452704435</v>
      </c>
      <c r="AU6" s="102"/>
      <c r="AV6" s="103">
        <f>IFERROR(AU6/AQ6,"-")</f>
        <v>0</v>
      </c>
      <c r="AW6" s="104"/>
      <c r="AX6" s="104"/>
      <c r="AY6" s="104"/>
      <c r="AZ6" s="105">
        <v>193</v>
      </c>
      <c r="BA6" s="106">
        <f>IF(K6=0,"",IF(AZ6=0,"",(AZ6/K6)))</f>
        <v>0.049474493719559</v>
      </c>
      <c r="BB6" s="105">
        <v>7</v>
      </c>
      <c r="BC6" s="107">
        <f>IFERROR(BB6/AZ6,"-")</f>
        <v>0.036269430051813</v>
      </c>
      <c r="BD6" s="108">
        <v>51000</v>
      </c>
      <c r="BE6" s="109">
        <f>IFERROR(BD6/AZ6,"-")</f>
        <v>264.24870466321</v>
      </c>
      <c r="BF6" s="110">
        <v>4</v>
      </c>
      <c r="BG6" s="110">
        <v>2</v>
      </c>
      <c r="BH6" s="110">
        <v>1</v>
      </c>
      <c r="BI6" s="111">
        <v>2579</v>
      </c>
      <c r="BJ6" s="112">
        <f>IF(K6=0,"",IF(BI6=0,"",(BI6/K6)))</f>
        <v>0.66111253524737</v>
      </c>
      <c r="BK6" s="113">
        <v>210</v>
      </c>
      <c r="BL6" s="114">
        <f>IFERROR(BK6/BI6,"-")</f>
        <v>0.081426909654905</v>
      </c>
      <c r="BM6" s="115">
        <v>7310000</v>
      </c>
      <c r="BN6" s="116">
        <f>IFERROR(BM6/BI6,"-")</f>
        <v>2834.4319503684</v>
      </c>
      <c r="BO6" s="117">
        <v>87</v>
      </c>
      <c r="BP6" s="117">
        <v>40</v>
      </c>
      <c r="BQ6" s="117">
        <v>83</v>
      </c>
      <c r="BR6" s="118">
        <v>908</v>
      </c>
      <c r="BS6" s="119">
        <f>IF(K6=0,"",IF(BR6=0,"",(BR6/K6)))</f>
        <v>0.23276083055627</v>
      </c>
      <c r="BT6" s="120">
        <v>114</v>
      </c>
      <c r="BU6" s="121">
        <f>IFERROR(BT6/BR6,"-")</f>
        <v>0.12555066079295</v>
      </c>
      <c r="BV6" s="122">
        <v>7865000</v>
      </c>
      <c r="BW6" s="123">
        <f>IFERROR(BV6/BR6,"-")</f>
        <v>8661.8942731278</v>
      </c>
      <c r="BX6" s="124">
        <v>40</v>
      </c>
      <c r="BY6" s="124">
        <v>12</v>
      </c>
      <c r="BZ6" s="124">
        <v>62</v>
      </c>
      <c r="CA6" s="125">
        <v>144</v>
      </c>
      <c r="CB6" s="126">
        <f>IF(K6=0,"",IF(CA6=0,"",(CA6/K6)))</f>
        <v>0.036913611894386</v>
      </c>
      <c r="CC6" s="127">
        <v>22</v>
      </c>
      <c r="CD6" s="128">
        <f>IFERROR(CC6/CA6,"-")</f>
        <v>0.15277777777778</v>
      </c>
      <c r="CE6" s="129">
        <v>2178000</v>
      </c>
      <c r="CF6" s="130">
        <f>IFERROR(CE6/CA6,"-")</f>
        <v>15125</v>
      </c>
      <c r="CG6" s="131">
        <v>4</v>
      </c>
      <c r="CH6" s="131">
        <v>6</v>
      </c>
      <c r="CI6" s="131">
        <v>12</v>
      </c>
      <c r="CJ6" s="132">
        <v>353</v>
      </c>
      <c r="CK6" s="133">
        <v>17404000</v>
      </c>
      <c r="CL6" s="133">
        <v>1539000</v>
      </c>
      <c r="CM6" s="133"/>
      <c r="CN6" s="134" t="str">
        <f>IF(AND(CL6=0,CM6=0),"",IF(AND(CL6&lt;=100000,CM6&lt;=100000),"",IF(CL6/CK6&gt;0.7,"男高",IF(CM6/CK6&gt;0.7,"女高",""))))</f>
        <v/>
      </c>
    </row>
    <row r="7" spans="1:94">
      <c r="A7" s="78" t="str">
        <f>W7</f>
        <v>0</v>
      </c>
      <c r="B7" s="216" t="s">
        <v>60</v>
      </c>
      <c r="C7" s="216"/>
      <c r="D7" s="216"/>
      <c r="E7" s="79" t="s">
        <v>61</v>
      </c>
      <c r="F7" s="79" t="s">
        <v>59</v>
      </c>
      <c r="G7" s="202">
        <v>0</v>
      </c>
      <c r="H7" s="80">
        <v>1</v>
      </c>
      <c r="I7" s="80">
        <v>0</v>
      </c>
      <c r="J7" s="80">
        <v>1</v>
      </c>
      <c r="K7" s="81">
        <v>1</v>
      </c>
      <c r="L7" s="82">
        <f>IFERROR(K7/J7,"-")</f>
        <v>1</v>
      </c>
      <c r="M7" s="80">
        <v>0</v>
      </c>
      <c r="N7" s="80">
        <v>1</v>
      </c>
      <c r="O7" s="82">
        <f>IFERROR(M7/(K7),"-")</f>
        <v>0</v>
      </c>
      <c r="P7" s="83">
        <f>IFERROR(G7/SUM(K7:K7),"-")</f>
        <v>0</v>
      </c>
      <c r="Q7" s="84">
        <v>1</v>
      </c>
      <c r="R7" s="82">
        <f>IF(K7=0,"-",Q7/K7)</f>
        <v>1</v>
      </c>
      <c r="S7" s="200">
        <v>5000</v>
      </c>
      <c r="T7" s="201">
        <f>IFERROR(S7/K7,"-")</f>
        <v>5000</v>
      </c>
      <c r="U7" s="201">
        <f>IFERROR(S7/Q7,"-")</f>
        <v>5000</v>
      </c>
      <c r="V7" s="202">
        <f>SUM(S7:S7)-SUM(G7:G7)</f>
        <v>5000</v>
      </c>
      <c r="W7" s="86" t="str">
        <f>SUM(S7:S7)/SUM(G7:G7)</f>
        <v>0</v>
      </c>
      <c r="Y7" s="87"/>
      <c r="Z7" s="88">
        <f>IF(K7=0,"",IF(Y7=0,"",(Y7/K7)))</f>
        <v>0</v>
      </c>
      <c r="AA7" s="87"/>
      <c r="AB7" s="89" t="str">
        <f>IFERROR(AA7/Y7,"-")</f>
        <v>-</v>
      </c>
      <c r="AC7" s="90"/>
      <c r="AD7" s="91" t="str">
        <f>IFERROR(AC7/Y7,"-")</f>
        <v>-</v>
      </c>
      <c r="AE7" s="92"/>
      <c r="AF7" s="92"/>
      <c r="AG7" s="92"/>
      <c r="AH7" s="93"/>
      <c r="AI7" s="94">
        <f>IF(K7=0,"",IF(AH7=0,"",(AH7/K7)))</f>
        <v>0</v>
      </c>
      <c r="AJ7" s="93"/>
      <c r="AK7" s="95" t="str">
        <f>IFERROR(AJ7/AH7,"-")</f>
        <v>-</v>
      </c>
      <c r="AL7" s="96"/>
      <c r="AM7" s="97" t="str">
        <f>IFERROR(AL7/AH7,"-")</f>
        <v>-</v>
      </c>
      <c r="AN7" s="98"/>
      <c r="AO7" s="98"/>
      <c r="AP7" s="98"/>
      <c r="AQ7" s="99"/>
      <c r="AR7" s="100">
        <f>IF(K7=0,"",IF(AQ7=0,"",(AQ7/K7)))</f>
        <v>0</v>
      </c>
      <c r="AS7" s="99"/>
      <c r="AT7" s="101" t="str">
        <f>IFERROR(AR7/AQ7,"-")</f>
        <v>-</v>
      </c>
      <c r="AU7" s="102"/>
      <c r="AV7" s="103" t="str">
        <f>IFERROR(AU7/AQ7,"-")</f>
        <v>-</v>
      </c>
      <c r="AW7" s="104"/>
      <c r="AX7" s="104"/>
      <c r="AY7" s="104"/>
      <c r="AZ7" s="105"/>
      <c r="BA7" s="106">
        <f>IF(K7=0,"",IF(AZ7=0,"",(AZ7/K7)))</f>
        <v>0</v>
      </c>
      <c r="BB7" s="105"/>
      <c r="BC7" s="107" t="str">
        <f>IFERROR(BB7/AZ7,"-")</f>
        <v>-</v>
      </c>
      <c r="BD7" s="108"/>
      <c r="BE7" s="109" t="str">
        <f>IFERROR(BD7/AZ7,"-")</f>
        <v>-</v>
      </c>
      <c r="BF7" s="110"/>
      <c r="BG7" s="110"/>
      <c r="BH7" s="110"/>
      <c r="BI7" s="111"/>
      <c r="BJ7" s="112">
        <f>IF(K7=0,"",IF(BI7=0,"",(BI7/K7)))</f>
        <v>0</v>
      </c>
      <c r="BK7" s="113"/>
      <c r="BL7" s="114" t="str">
        <f>IFERROR(BK7/BI7,"-")</f>
        <v>-</v>
      </c>
      <c r="BM7" s="115"/>
      <c r="BN7" s="116" t="str">
        <f>IFERROR(BM7/BI7,"-")</f>
        <v>-</v>
      </c>
      <c r="BO7" s="117"/>
      <c r="BP7" s="117"/>
      <c r="BQ7" s="117"/>
      <c r="BR7" s="118">
        <v>1</v>
      </c>
      <c r="BS7" s="119">
        <f>IF(K7=0,"",IF(BR7=0,"",(BR7/K7)))</f>
        <v>1</v>
      </c>
      <c r="BT7" s="120">
        <v>1</v>
      </c>
      <c r="BU7" s="121">
        <f>IFERROR(BT7/BR7,"-")</f>
        <v>1</v>
      </c>
      <c r="BV7" s="122">
        <v>5000</v>
      </c>
      <c r="BW7" s="123">
        <f>IFERROR(BV7/BR7,"-")</f>
        <v>5000</v>
      </c>
      <c r="BX7" s="124">
        <v>1</v>
      </c>
      <c r="BY7" s="124"/>
      <c r="BZ7" s="124"/>
      <c r="CA7" s="125"/>
      <c r="CB7" s="126">
        <f>IF(K7=0,"",IF(CA7=0,"",(CA7/K7)))</f>
        <v>0</v>
      </c>
      <c r="CC7" s="127"/>
      <c r="CD7" s="128" t="str">
        <f>IFERROR(CC7/CA7,"-")</f>
        <v>-</v>
      </c>
      <c r="CE7" s="129"/>
      <c r="CF7" s="130" t="str">
        <f>IFERROR(CE7/CA7,"-")</f>
        <v>-</v>
      </c>
      <c r="CG7" s="131"/>
      <c r="CH7" s="131"/>
      <c r="CI7" s="131"/>
      <c r="CJ7" s="132">
        <v>1</v>
      </c>
      <c r="CK7" s="133">
        <v>5000</v>
      </c>
      <c r="CL7" s="133">
        <v>5000</v>
      </c>
      <c r="CM7" s="133"/>
      <c r="CN7" s="134" t="str">
        <f>IF(AND(CL7=0,CM7=0),"",IF(AND(CL7&lt;=100000,CM7&lt;=100000),"",IF(CL7/CK7&gt;0.7,"男高",IF(CM7/CK7&gt;0.7,"女高",""))))</f>
        <v/>
      </c>
    </row>
    <row r="8" spans="1:94">
      <c r="A8" s="78">
        <f>W8</f>
        <v>1.1665712775287</v>
      </c>
      <c r="B8" s="216" t="s">
        <v>62</v>
      </c>
      <c r="C8" s="216"/>
      <c r="D8" s="216"/>
      <c r="E8" s="79" t="s">
        <v>63</v>
      </c>
      <c r="F8" s="79" t="s">
        <v>59</v>
      </c>
      <c r="G8" s="202">
        <v>3387877</v>
      </c>
      <c r="H8" s="80">
        <v>3160</v>
      </c>
      <c r="I8" s="80">
        <v>0</v>
      </c>
      <c r="J8" s="80">
        <v>59618</v>
      </c>
      <c r="K8" s="81">
        <v>1455</v>
      </c>
      <c r="L8" s="82">
        <f>IFERROR(K8/J8,"-")</f>
        <v>0.024405380925224</v>
      </c>
      <c r="M8" s="80">
        <v>40</v>
      </c>
      <c r="N8" s="80">
        <v>565</v>
      </c>
      <c r="O8" s="82">
        <f>IFERROR(M8/(K8),"-")</f>
        <v>0.027491408934708</v>
      </c>
      <c r="P8" s="83">
        <f>IFERROR(G8/SUM(K8:K8),"-")</f>
        <v>2328.4378006873</v>
      </c>
      <c r="Q8" s="84">
        <v>122</v>
      </c>
      <c r="R8" s="82">
        <f>IF(K8=0,"-",Q8/K8)</f>
        <v>0.083848797250859</v>
      </c>
      <c r="S8" s="200">
        <v>3952200</v>
      </c>
      <c r="T8" s="201">
        <f>IFERROR(S8/K8,"-")</f>
        <v>2716.2886597938</v>
      </c>
      <c r="U8" s="201">
        <f>IFERROR(S8/Q8,"-")</f>
        <v>32395.081967213</v>
      </c>
      <c r="V8" s="202">
        <f>SUM(S8:S8)-SUM(G8:G8)</f>
        <v>564323</v>
      </c>
      <c r="W8" s="86">
        <f>SUM(S8:S8)/SUM(G8:G8)</f>
        <v>1.1665712775287</v>
      </c>
      <c r="Y8" s="87">
        <v>53</v>
      </c>
      <c r="Z8" s="88">
        <f>IF(K8=0,"",IF(Y8=0,"",(Y8/K8)))</f>
        <v>0.036426116838488</v>
      </c>
      <c r="AA8" s="87">
        <v>1</v>
      </c>
      <c r="AB8" s="89">
        <f>IFERROR(AA8/Y8,"-")</f>
        <v>0.018867924528302</v>
      </c>
      <c r="AC8" s="90">
        <v>8000</v>
      </c>
      <c r="AD8" s="91">
        <f>IFERROR(AC8/Y8,"-")</f>
        <v>150.94339622642</v>
      </c>
      <c r="AE8" s="92"/>
      <c r="AF8" s="92">
        <v>1</v>
      </c>
      <c r="AG8" s="92"/>
      <c r="AH8" s="93">
        <v>261</v>
      </c>
      <c r="AI8" s="94">
        <f>IF(K8=0,"",IF(AH8=0,"",(AH8/K8)))</f>
        <v>0.17938144329897</v>
      </c>
      <c r="AJ8" s="93">
        <v>8</v>
      </c>
      <c r="AK8" s="95">
        <f>IFERROR(AJ8/AH8,"-")</f>
        <v>0.030651340996169</v>
      </c>
      <c r="AL8" s="96">
        <v>110000</v>
      </c>
      <c r="AM8" s="97">
        <f>IFERROR(AL8/AH8,"-")</f>
        <v>421.45593869732</v>
      </c>
      <c r="AN8" s="98">
        <v>4</v>
      </c>
      <c r="AO8" s="98">
        <v>1</v>
      </c>
      <c r="AP8" s="98">
        <v>3</v>
      </c>
      <c r="AQ8" s="99">
        <v>184</v>
      </c>
      <c r="AR8" s="100">
        <f>IF(K8=0,"",IF(AQ8=0,"",(AQ8/K8)))</f>
        <v>0.12646048109966</v>
      </c>
      <c r="AS8" s="99">
        <v>8</v>
      </c>
      <c r="AT8" s="101">
        <f>IFERROR(AR8/AQ8,"-")</f>
        <v>0.0006872852233677</v>
      </c>
      <c r="AU8" s="102">
        <v>77000</v>
      </c>
      <c r="AV8" s="103">
        <f>IFERROR(AU8/AQ8,"-")</f>
        <v>418.47826086957</v>
      </c>
      <c r="AW8" s="104">
        <v>5</v>
      </c>
      <c r="AX8" s="104">
        <v>1</v>
      </c>
      <c r="AY8" s="104">
        <v>2</v>
      </c>
      <c r="AZ8" s="105">
        <v>356</v>
      </c>
      <c r="BA8" s="106">
        <f>IF(K8=0,"",IF(AZ8=0,"",(AZ8/K8)))</f>
        <v>0.2446735395189</v>
      </c>
      <c r="BB8" s="105">
        <v>20</v>
      </c>
      <c r="BC8" s="107">
        <f>IFERROR(BB8/AZ8,"-")</f>
        <v>0.056179775280899</v>
      </c>
      <c r="BD8" s="108">
        <v>472000</v>
      </c>
      <c r="BE8" s="109">
        <f>IFERROR(BD8/AZ8,"-")</f>
        <v>1325.8426966292</v>
      </c>
      <c r="BF8" s="110">
        <v>8</v>
      </c>
      <c r="BG8" s="110">
        <v>1</v>
      </c>
      <c r="BH8" s="110">
        <v>11</v>
      </c>
      <c r="BI8" s="111">
        <v>388</v>
      </c>
      <c r="BJ8" s="112">
        <f>IF(K8=0,"",IF(BI8=0,"",(BI8/K8)))</f>
        <v>0.26666666666667</v>
      </c>
      <c r="BK8" s="113">
        <v>43</v>
      </c>
      <c r="BL8" s="114">
        <f>IFERROR(BK8/BI8,"-")</f>
        <v>0.11082474226804</v>
      </c>
      <c r="BM8" s="115">
        <v>1572000</v>
      </c>
      <c r="BN8" s="116">
        <f>IFERROR(BM8/BI8,"-")</f>
        <v>4051.5463917526</v>
      </c>
      <c r="BO8" s="117">
        <v>19</v>
      </c>
      <c r="BP8" s="117">
        <v>10</v>
      </c>
      <c r="BQ8" s="117">
        <v>14</v>
      </c>
      <c r="BR8" s="118">
        <v>164</v>
      </c>
      <c r="BS8" s="119">
        <f>IF(K8=0,"",IF(BR8=0,"",(BR8/K8)))</f>
        <v>0.1127147766323</v>
      </c>
      <c r="BT8" s="120">
        <v>32</v>
      </c>
      <c r="BU8" s="121">
        <f>IFERROR(BT8/BR8,"-")</f>
        <v>0.19512195121951</v>
      </c>
      <c r="BV8" s="122">
        <v>1159200</v>
      </c>
      <c r="BW8" s="123">
        <f>IFERROR(BV8/BR8,"-")</f>
        <v>7068.2926829268</v>
      </c>
      <c r="BX8" s="124">
        <v>10</v>
      </c>
      <c r="BY8" s="124">
        <v>5</v>
      </c>
      <c r="BZ8" s="124">
        <v>17</v>
      </c>
      <c r="CA8" s="125">
        <v>49</v>
      </c>
      <c r="CB8" s="126">
        <f>IF(K8=0,"",IF(CA8=0,"",(CA8/K8)))</f>
        <v>0.033676975945017</v>
      </c>
      <c r="CC8" s="127">
        <v>10</v>
      </c>
      <c r="CD8" s="128">
        <f>IFERROR(CC8/CA8,"-")</f>
        <v>0.20408163265306</v>
      </c>
      <c r="CE8" s="129">
        <v>554000</v>
      </c>
      <c r="CF8" s="130">
        <f>IFERROR(CE8/CA8,"-")</f>
        <v>11306.12244898</v>
      </c>
      <c r="CG8" s="131">
        <v>3</v>
      </c>
      <c r="CH8" s="131">
        <v>2</v>
      </c>
      <c r="CI8" s="131">
        <v>5</v>
      </c>
      <c r="CJ8" s="132">
        <v>122</v>
      </c>
      <c r="CK8" s="133">
        <v>3952200</v>
      </c>
      <c r="CL8" s="133">
        <v>704000</v>
      </c>
      <c r="CM8" s="133"/>
      <c r="CN8" s="134" t="str">
        <f>IF(AND(CL8=0,CM8=0),"",IF(AND(CL8&lt;=100000,CM8&lt;=100000),"",IF(CL8/CK8&gt;0.7,"男高",IF(CM8/CK8&gt;0.7,"女高",""))))</f>
        <v/>
      </c>
    </row>
    <row r="9" spans="1:94">
      <c r="A9" s="135"/>
      <c r="B9" s="55"/>
      <c r="C9" s="136"/>
      <c r="D9" s="137"/>
      <c r="E9" s="79"/>
      <c r="F9" s="79"/>
      <c r="G9" s="205"/>
      <c r="H9" s="138"/>
      <c r="I9" s="138"/>
      <c r="J9" s="80"/>
      <c r="K9" s="80"/>
      <c r="L9" s="139"/>
      <c r="M9" s="139"/>
      <c r="N9" s="80"/>
      <c r="O9" s="139"/>
      <c r="P9" s="85"/>
      <c r="Q9" s="85"/>
      <c r="R9" s="85"/>
      <c r="S9" s="200"/>
      <c r="T9" s="200"/>
      <c r="U9" s="200"/>
      <c r="V9" s="200"/>
      <c r="W9" s="139"/>
      <c r="X9" s="76"/>
      <c r="Y9" s="140"/>
      <c r="Z9" s="141"/>
      <c r="AA9" s="140"/>
      <c r="AB9" s="142"/>
      <c r="AC9" s="143"/>
      <c r="AD9" s="144"/>
      <c r="AE9" s="145"/>
      <c r="AF9" s="145"/>
      <c r="AG9" s="145"/>
      <c r="AH9" s="140"/>
      <c r="AI9" s="141"/>
      <c r="AJ9" s="140"/>
      <c r="AK9" s="142"/>
      <c r="AL9" s="143"/>
      <c r="AM9" s="144"/>
      <c r="AN9" s="145"/>
      <c r="AO9" s="145"/>
      <c r="AP9" s="145"/>
      <c r="AQ9" s="140"/>
      <c r="AR9" s="141"/>
      <c r="AS9" s="140"/>
      <c r="AT9" s="142"/>
      <c r="AU9" s="143"/>
      <c r="AV9" s="144"/>
      <c r="AW9" s="145"/>
      <c r="AX9" s="145"/>
      <c r="AY9" s="145"/>
      <c r="AZ9" s="140"/>
      <c r="BA9" s="141"/>
      <c r="BB9" s="140"/>
      <c r="BC9" s="142"/>
      <c r="BD9" s="143"/>
      <c r="BE9" s="144"/>
      <c r="BF9" s="145"/>
      <c r="BG9" s="145"/>
      <c r="BH9" s="145"/>
      <c r="BI9" s="77"/>
      <c r="BJ9" s="146"/>
      <c r="BK9" s="140"/>
      <c r="BL9" s="142"/>
      <c r="BM9" s="143"/>
      <c r="BN9" s="144"/>
      <c r="BO9" s="145"/>
      <c r="BP9" s="145"/>
      <c r="BQ9" s="145"/>
      <c r="BR9" s="77"/>
      <c r="BS9" s="146"/>
      <c r="BT9" s="140"/>
      <c r="BU9" s="142"/>
      <c r="BV9" s="143"/>
      <c r="BW9" s="144"/>
      <c r="BX9" s="145"/>
      <c r="BY9" s="145"/>
      <c r="BZ9" s="145"/>
      <c r="CA9" s="77"/>
      <c r="CB9" s="146"/>
      <c r="CC9" s="140"/>
      <c r="CD9" s="142"/>
      <c r="CE9" s="143"/>
      <c r="CF9" s="144"/>
      <c r="CG9" s="145"/>
      <c r="CH9" s="145"/>
      <c r="CI9" s="145"/>
      <c r="CJ9" s="147"/>
      <c r="CK9" s="143"/>
      <c r="CL9" s="143"/>
      <c r="CM9" s="143"/>
      <c r="CN9" s="148"/>
    </row>
    <row r="10" spans="1:94">
      <c r="A10" s="135"/>
      <c r="B10" s="149"/>
      <c r="C10" s="80"/>
      <c r="D10" s="80"/>
      <c r="E10" s="150"/>
      <c r="F10" s="151"/>
      <c r="G10" s="206"/>
      <c r="H10" s="138"/>
      <c r="I10" s="138"/>
      <c r="J10" s="80"/>
      <c r="K10" s="80"/>
      <c r="L10" s="139"/>
      <c r="M10" s="139"/>
      <c r="N10" s="80"/>
      <c r="O10" s="139"/>
      <c r="P10" s="85"/>
      <c r="Q10" s="85"/>
      <c r="R10" s="85"/>
      <c r="S10" s="200"/>
      <c r="T10" s="200"/>
      <c r="U10" s="200"/>
      <c r="V10" s="200"/>
      <c r="W10" s="139"/>
      <c r="X10" s="152"/>
      <c r="Y10" s="140"/>
      <c r="Z10" s="141"/>
      <c r="AA10" s="140"/>
      <c r="AB10" s="142"/>
      <c r="AC10" s="143"/>
      <c r="AD10" s="144"/>
      <c r="AE10" s="145"/>
      <c r="AF10" s="145"/>
      <c r="AG10" s="145"/>
      <c r="AH10" s="140"/>
      <c r="AI10" s="141"/>
      <c r="AJ10" s="140"/>
      <c r="AK10" s="142"/>
      <c r="AL10" s="143"/>
      <c r="AM10" s="144"/>
      <c r="AN10" s="145"/>
      <c r="AO10" s="145"/>
      <c r="AP10" s="145"/>
      <c r="AQ10" s="140"/>
      <c r="AR10" s="141"/>
      <c r="AS10" s="140"/>
      <c r="AT10" s="142"/>
      <c r="AU10" s="143"/>
      <c r="AV10" s="144"/>
      <c r="AW10" s="145"/>
      <c r="AX10" s="145"/>
      <c r="AY10" s="145"/>
      <c r="AZ10" s="140"/>
      <c r="BA10" s="141"/>
      <c r="BB10" s="140"/>
      <c r="BC10" s="142"/>
      <c r="BD10" s="143"/>
      <c r="BE10" s="144"/>
      <c r="BF10" s="145"/>
      <c r="BG10" s="145"/>
      <c r="BH10" s="145"/>
      <c r="BI10" s="77"/>
      <c r="BJ10" s="146"/>
      <c r="BK10" s="140"/>
      <c r="BL10" s="142"/>
      <c r="BM10" s="143"/>
      <c r="BN10" s="144"/>
      <c r="BO10" s="145"/>
      <c r="BP10" s="145"/>
      <c r="BQ10" s="145"/>
      <c r="BR10" s="77"/>
      <c r="BS10" s="146"/>
      <c r="BT10" s="140"/>
      <c r="BU10" s="142"/>
      <c r="BV10" s="143"/>
      <c r="BW10" s="144"/>
      <c r="BX10" s="145"/>
      <c r="BY10" s="145"/>
      <c r="BZ10" s="145"/>
      <c r="CA10" s="77"/>
      <c r="CB10" s="146"/>
      <c r="CC10" s="140"/>
      <c r="CD10" s="142"/>
      <c r="CE10" s="143"/>
      <c r="CF10" s="144"/>
      <c r="CG10" s="145"/>
      <c r="CH10" s="145"/>
      <c r="CI10" s="145"/>
      <c r="CJ10" s="147"/>
      <c r="CK10" s="143"/>
      <c r="CL10" s="143"/>
      <c r="CM10" s="143"/>
      <c r="CN10" s="148"/>
    </row>
    <row r="11" spans="1:94">
      <c r="A11" s="70">
        <f>W11</f>
        <v>1.4420844240341</v>
      </c>
      <c r="B11" s="153"/>
      <c r="C11" s="153"/>
      <c r="D11" s="153"/>
      <c r="E11" s="154" t="s">
        <v>64</v>
      </c>
      <c r="F11" s="154"/>
      <c r="G11" s="203">
        <f>SUM(G6:G10)</f>
        <v>14812725</v>
      </c>
      <c r="H11" s="153">
        <f>SUM(H6:H10)</f>
        <v>11178</v>
      </c>
      <c r="I11" s="153">
        <f>SUM(I6:I10)</f>
        <v>0</v>
      </c>
      <c r="J11" s="153">
        <f>SUM(J6:J10)</f>
        <v>395201</v>
      </c>
      <c r="K11" s="153">
        <f>SUM(K6:K10)</f>
        <v>5357</v>
      </c>
      <c r="L11" s="155">
        <f>IFERROR(K11/J11,"-")</f>
        <v>0.013555127643908</v>
      </c>
      <c r="M11" s="156">
        <f>SUM(M6:M10)</f>
        <v>174</v>
      </c>
      <c r="N11" s="156">
        <f>SUM(N6:N10)</f>
        <v>1976</v>
      </c>
      <c r="O11" s="155">
        <f>IFERROR(M11/K11,"-")</f>
        <v>0.032480866156431</v>
      </c>
      <c r="P11" s="157">
        <f>IFERROR(G11/K11,"-")</f>
        <v>2765.1157364196</v>
      </c>
      <c r="Q11" s="158">
        <f>SUM(Q6:Q10)</f>
        <v>476</v>
      </c>
      <c r="R11" s="155">
        <f>IFERROR(Q11/K11,"-")</f>
        <v>0.088855702818742</v>
      </c>
      <c r="S11" s="203">
        <f>SUM(S6:S10)</f>
        <v>21361200</v>
      </c>
      <c r="T11" s="203">
        <f>IFERROR(S11/K11,"-")</f>
        <v>3987.5303341422</v>
      </c>
      <c r="U11" s="203">
        <f>IFERROR(S11/Q11,"-")</f>
        <v>44876.470588235</v>
      </c>
      <c r="V11" s="203">
        <f>S11-G11</f>
        <v>6548475</v>
      </c>
      <c r="W11" s="159">
        <f>S11/G11</f>
        <v>1.4420844240341</v>
      </c>
      <c r="X11" s="160"/>
      <c r="Y11" s="161"/>
      <c r="Z11" s="161"/>
      <c r="AA11" s="161"/>
      <c r="AB11" s="161"/>
      <c r="AC11" s="161"/>
      <c r="AD11" s="161"/>
      <c r="AE11" s="161"/>
      <c r="AF11" s="161"/>
      <c r="AG11" s="161"/>
      <c r="AH11" s="161"/>
      <c r="AI11" s="161"/>
      <c r="AJ11" s="161"/>
      <c r="AK11" s="161"/>
      <c r="AL11" s="161"/>
      <c r="AM11" s="161"/>
      <c r="AN11" s="161"/>
      <c r="AO11" s="161"/>
      <c r="AP11" s="161"/>
      <c r="AQ11" s="161"/>
      <c r="AR11" s="161"/>
      <c r="AS11" s="161"/>
      <c r="AT11" s="161"/>
      <c r="AU11" s="161"/>
      <c r="AV11" s="161"/>
      <c r="AW11" s="161"/>
      <c r="AX11" s="161"/>
      <c r="AY11" s="161"/>
      <c r="AZ11" s="161"/>
      <c r="BA11" s="161"/>
      <c r="BB11" s="161"/>
      <c r="BC11" s="161"/>
      <c r="BD11" s="161"/>
      <c r="BE11" s="161"/>
      <c r="BF11" s="161"/>
      <c r="BG11" s="161"/>
      <c r="BH11" s="161"/>
      <c r="BI11" s="161"/>
      <c r="BJ11" s="161"/>
      <c r="BK11" s="161"/>
      <c r="BL11" s="161"/>
      <c r="BM11" s="161"/>
      <c r="BN11" s="161"/>
      <c r="BO11" s="161"/>
      <c r="BP11" s="161"/>
      <c r="BQ11" s="161"/>
      <c r="BR11" s="161"/>
      <c r="BS11" s="161"/>
      <c r="BT11" s="161"/>
      <c r="BU11" s="161"/>
      <c r="BV11" s="161"/>
      <c r="BW11" s="161"/>
      <c r="BX11" s="161"/>
      <c r="BY11" s="161"/>
      <c r="BZ11" s="161"/>
      <c r="CA11" s="161"/>
      <c r="CB11" s="161"/>
      <c r="CC11" s="161"/>
      <c r="CD11" s="161"/>
      <c r="CE11" s="161"/>
      <c r="CF11" s="161"/>
      <c r="CG11" s="161"/>
      <c r="CH11" s="161"/>
      <c r="CI11" s="161"/>
      <c r="CJ11" s="161"/>
      <c r="CK11" s="161"/>
      <c r="CL11" s="161"/>
      <c r="CM11" s="161"/>
      <c r="CN11" s="1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  <mergeCell ref="A8:A8"/>
    <mergeCell ref="G8:G8"/>
    <mergeCell ref="P8:P8"/>
    <mergeCell ref="V8:V8"/>
    <mergeCell ref="W8:W8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