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<sst xmlns="http://schemas.openxmlformats.org/spreadsheetml/2006/main" uniqueCount="65">
  <si>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</si>
  <si>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</si>
  <si>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</si>
  <si>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</si>
  <si>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</si>
  <si>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</si>
  <si>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</si>
  <si>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</si>
  <si>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</si>
  <si>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</si>
  <si>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</si>
  <si>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</si>
  <si>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</si>
  <si>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</si>
  <si>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</si>
  <si>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</si>
  <si>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</si>
  <si>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</si>
  <si>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</si>
  <si>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</si>
  <si>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</si>
  <si>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</si>
  <si>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</si>
  <si>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</si>
  <si>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</si>
  <si>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パートナー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</si>
  <si>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</si>
  <si>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</si>
  <si>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</si>
  <si>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</si>
  <si>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</si>
  <si>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</si>
  <si>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</si>
  <si>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</si>
  <si>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</si>
  <si>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</si>
  <si>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</si>
  <si>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</si>
  <si>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</si>
  <si>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</si>
  <si>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</si>
  <si>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</si>
  <si>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</si>
  <si>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</si>
  <si>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</si>
  <si>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</si>
  <si>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</si>
  <si>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</si>
  <si>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</si>
  <si>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</si>
  <si>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</si>
  <si>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</si>
  <si>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</si>
  <si>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</si>
  <si>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</si>
  <si>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</si>
  <si>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</si>
  <si>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</si>
  <si>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</si>
  <si>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11/1～11/30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</si>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</sst>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8990031</v>
      </c>
      <c r="E6" s="36">
        <v>7689</v>
      </c>
      <c r="F6" s="36">
        <v>0</v>
      </c>
      <c r="G6" s="36">
        <v>318257</v>
      </c>
      <c r="H6" s="43">
        <v>3431</v>
      </c>
      <c r="I6" s="44">
        <v>157</v>
      </c>
      <c r="J6" s="47">
        <f>H6+I6</f>
        <v>3588</v>
      </c>
      <c r="K6" s="37">
        <f>IFERROR(J6/G6,"-")</f>
        <v>0.01127390756527</v>
      </c>
      <c r="L6" s="36">
        <v>130</v>
      </c>
      <c r="M6" s="36">
        <v>1146</v>
      </c>
      <c r="N6" s="37">
        <f>IFERROR(L6/J6,"-")</f>
        <v>0.036231884057971</v>
      </c>
      <c r="O6" s="38">
        <f>IFERROR(D6/J6,"-")</f>
        <v>2505.5827759197</v>
      </c>
      <c r="P6" s="39">
        <v>318</v>
      </c>
      <c r="Q6" s="37">
        <f>IFERROR(P6/J6,"-")</f>
        <v>0.088628762541806</v>
      </c>
      <c r="R6" s="213">
        <v>19567616</v>
      </c>
      <c r="S6" s="214">
        <f>IFERROR(R6/J6,"-")</f>
        <v>5453.6276477146</v>
      </c>
      <c r="T6" s="214">
        <f>IFERROR(R6/P6,"-")</f>
        <v>61533.383647799</v>
      </c>
      <c r="U6" s="208">
        <f>IFERROR(R6-D6,"-")</f>
        <v>10577585</v>
      </c>
      <c r="V6" s="40">
        <f>R6/D6</f>
        <v>2.1765904922908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8990031</v>
      </c>
      <c r="E9" s="21">
        <f>SUM(E6:E7)</f>
        <v>7689</v>
      </c>
      <c r="F9" s="21">
        <f>SUM(F6:F7)</f>
        <v>0</v>
      </c>
      <c r="G9" s="21">
        <f>SUM(G6:G7)</f>
        <v>318257</v>
      </c>
      <c r="H9" s="21">
        <f>SUM(H6:H7)</f>
        <v>3431</v>
      </c>
      <c r="I9" s="21">
        <f>SUM(I6:I7)</f>
        <v>157</v>
      </c>
      <c r="J9" s="21">
        <f>SUM(J6:J7)</f>
        <v>3588</v>
      </c>
      <c r="K9" s="22">
        <f>IFERROR(J9/G9,"-")</f>
        <v>0.01127390756527</v>
      </c>
      <c r="L9" s="33">
        <f>SUM(L6:L7)</f>
        <v>130</v>
      </c>
      <c r="M9" s="33">
        <f>SUM(M6:M7)</f>
        <v>1146</v>
      </c>
      <c r="N9" s="22">
        <f>IFERROR(L9/J9,"-")</f>
        <v>0.036231884057971</v>
      </c>
      <c r="O9" s="23">
        <f>IFERROR(D9/J9,"-")</f>
        <v>2505.5827759197</v>
      </c>
      <c r="P9" s="24">
        <f>SUM(P6:P7)</f>
        <v>318</v>
      </c>
      <c r="Q9" s="22">
        <f>IFERROR(P9/J9,"-")</f>
        <v>0.088628762541806</v>
      </c>
      <c r="R9" s="25">
        <f>SUM(R6:R7)</f>
        <v>19567616</v>
      </c>
      <c r="S9" s="25">
        <f>IFERROR(R9/J9,"-")</f>
        <v>5453.6276477146</v>
      </c>
      <c r="T9" s="25">
        <f>IFERROR(R9/P9,"-")</f>
        <v>61533.383647799</v>
      </c>
      <c r="U9" s="26">
        <f>SUM(U6:U7)</f>
        <v>10577585</v>
      </c>
      <c r="V9" s="27">
        <f>IFERROR(R9/D9,"-")</f>
        <v>2.1765904922908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2.5391956339295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5571692</v>
      </c>
      <c r="H6" s="80">
        <v>4664</v>
      </c>
      <c r="I6" s="80">
        <v>0</v>
      </c>
      <c r="J6" s="80">
        <v>268180</v>
      </c>
      <c r="K6" s="81">
        <v>2049</v>
      </c>
      <c r="L6" s="82">
        <f>IFERROR(K6/J6,"-")</f>
        <v>0.0076403907823104</v>
      </c>
      <c r="M6" s="80">
        <v>98</v>
      </c>
      <c r="N6" s="80">
        <v>590</v>
      </c>
      <c r="O6" s="82">
        <f>IFERROR(M6/(K6),"-")</f>
        <v>0.047828208882382</v>
      </c>
      <c r="P6" s="83">
        <f>IFERROR(G6/SUM(K6:K6),"-")</f>
        <v>2719.2249877989</v>
      </c>
      <c r="Q6" s="84">
        <v>208</v>
      </c>
      <c r="R6" s="82">
        <f>IF(K6=0,"-",Q6/K6)</f>
        <v>0.10151293313812</v>
      </c>
      <c r="S6" s="200">
        <v>14147616</v>
      </c>
      <c r="T6" s="201">
        <f>IFERROR(S6/K6,"-")</f>
        <v>6904.6442166911</v>
      </c>
      <c r="U6" s="201">
        <f>IFERROR(S6/Q6,"-")</f>
        <v>68017.384615385</v>
      </c>
      <c r="V6" s="202">
        <f>SUM(S6:S6)-SUM(G6:G6)</f>
        <v>8575924</v>
      </c>
      <c r="W6" s="86">
        <f>SUM(S6:S6)/SUM(G6:G6)</f>
        <v>2.5391956339295</v>
      </c>
      <c r="Y6" s="87">
        <v>35</v>
      </c>
      <c r="Z6" s="88">
        <f>IF(K6=0,"",IF(Y6=0,"",(Y6/K6)))</f>
        <v>0.017081503172279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0.002440214738897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7</v>
      </c>
      <c r="AR6" s="100">
        <f>IF(K6=0,"",IF(AQ6=0,"",(AQ6/K6)))</f>
        <v>0.0034163006344558</v>
      </c>
      <c r="AS6" s="99"/>
      <c r="AT6" s="101">
        <f>IFERROR(AR6/AQ6,"-")</f>
        <v>0.0004880429477794</v>
      </c>
      <c r="AU6" s="102"/>
      <c r="AV6" s="103">
        <f>IFERROR(AU6/AQ6,"-")</f>
        <v>0</v>
      </c>
      <c r="AW6" s="104"/>
      <c r="AX6" s="104"/>
      <c r="AY6" s="104"/>
      <c r="AZ6" s="105">
        <v>74</v>
      </c>
      <c r="BA6" s="106">
        <f>IF(K6=0,"",IF(AZ6=0,"",(AZ6/K6)))</f>
        <v>0.036115178135676</v>
      </c>
      <c r="BB6" s="105">
        <v>2</v>
      </c>
      <c r="BC6" s="107">
        <f>IFERROR(BB6/AZ6,"-")</f>
        <v>0.027027027027027</v>
      </c>
      <c r="BD6" s="108">
        <v>52000</v>
      </c>
      <c r="BE6" s="109">
        <f>IFERROR(BD6/AZ6,"-")</f>
        <v>702.7027027027</v>
      </c>
      <c r="BF6" s="110">
        <v>1</v>
      </c>
      <c r="BG6" s="110"/>
      <c r="BH6" s="110">
        <v>1</v>
      </c>
      <c r="BI6" s="111">
        <v>1230</v>
      </c>
      <c r="BJ6" s="112">
        <f>IF(K6=0,"",IF(BI6=0,"",(BI6/K6)))</f>
        <v>0.60029282576867</v>
      </c>
      <c r="BK6" s="113">
        <v>100</v>
      </c>
      <c r="BL6" s="114">
        <f>IFERROR(BK6/BI6,"-")</f>
        <v>0.08130081300813</v>
      </c>
      <c r="BM6" s="115">
        <v>3983000</v>
      </c>
      <c r="BN6" s="116">
        <f>IFERROR(BM6/BI6,"-")</f>
        <v>3238.2113821138</v>
      </c>
      <c r="BO6" s="117">
        <v>38</v>
      </c>
      <c r="BP6" s="117">
        <v>13</v>
      </c>
      <c r="BQ6" s="117">
        <v>49</v>
      </c>
      <c r="BR6" s="118">
        <v>573</v>
      </c>
      <c r="BS6" s="119">
        <f>IF(K6=0,"",IF(BR6=0,"",(BR6/K6)))</f>
        <v>0.2796486090776</v>
      </c>
      <c r="BT6" s="120">
        <v>84</v>
      </c>
      <c r="BU6" s="121">
        <f>IFERROR(BT6/BR6,"-")</f>
        <v>0.14659685863874</v>
      </c>
      <c r="BV6" s="122">
        <v>7815615</v>
      </c>
      <c r="BW6" s="123">
        <f>IFERROR(BV6/BR6,"-")</f>
        <v>13639.816753927</v>
      </c>
      <c r="BX6" s="124">
        <v>30</v>
      </c>
      <c r="BY6" s="124">
        <v>9</v>
      </c>
      <c r="BZ6" s="124">
        <v>45</v>
      </c>
      <c r="CA6" s="125">
        <v>125</v>
      </c>
      <c r="CB6" s="126">
        <f>IF(K6=0,"",IF(CA6=0,"",(CA6/K6)))</f>
        <v>0.061005368472426</v>
      </c>
      <c r="CC6" s="127">
        <v>22</v>
      </c>
      <c r="CD6" s="128">
        <f>IFERROR(CC6/CA6,"-")</f>
        <v>0.176</v>
      </c>
      <c r="CE6" s="129">
        <v>2297001</v>
      </c>
      <c r="CF6" s="130">
        <f>IFERROR(CE6/CA6,"-")</f>
        <v>18376.008</v>
      </c>
      <c r="CG6" s="131">
        <v>3</v>
      </c>
      <c r="CH6" s="131">
        <v>5</v>
      </c>
      <c r="CI6" s="131">
        <v>14</v>
      </c>
      <c r="CJ6" s="132">
        <v>208</v>
      </c>
      <c r="CK6" s="133">
        <v>14147616</v>
      </c>
      <c r="CL6" s="133">
        <v>1426000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7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1.5855653871661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3418339</v>
      </c>
      <c r="H8" s="80">
        <v>3025</v>
      </c>
      <c r="I8" s="80">
        <v>0</v>
      </c>
      <c r="J8" s="80">
        <v>50070</v>
      </c>
      <c r="K8" s="81">
        <v>1539</v>
      </c>
      <c r="L8" s="82">
        <f>IFERROR(K8/J8,"-")</f>
        <v>0.030736968244458</v>
      </c>
      <c r="M8" s="80">
        <v>32</v>
      </c>
      <c r="N8" s="80">
        <v>556</v>
      </c>
      <c r="O8" s="82">
        <f>IFERROR(M8/(K8),"-")</f>
        <v>0.020792722547109</v>
      </c>
      <c r="P8" s="83">
        <f>IFERROR(G8/SUM(K8:K8),"-")</f>
        <v>2221.1429499675</v>
      </c>
      <c r="Q8" s="84">
        <v>110</v>
      </c>
      <c r="R8" s="82">
        <f>IF(K8=0,"-",Q8/K8)</f>
        <v>0.071474983755686</v>
      </c>
      <c r="S8" s="200">
        <v>5420000</v>
      </c>
      <c r="T8" s="201">
        <f>IFERROR(S8/K8,"-")</f>
        <v>3521.7673814165</v>
      </c>
      <c r="U8" s="201">
        <f>IFERROR(S8/Q8,"-")</f>
        <v>49272.727272727</v>
      </c>
      <c r="V8" s="202">
        <f>SUM(S8:S8)-SUM(G8:G8)</f>
        <v>2001661</v>
      </c>
      <c r="W8" s="86">
        <f>SUM(S8:S8)/SUM(G8:G8)</f>
        <v>1.5855653871661</v>
      </c>
      <c r="Y8" s="87">
        <v>130</v>
      </c>
      <c r="Z8" s="88">
        <f>IF(K8=0,"",IF(Y8=0,"",(Y8/K8)))</f>
        <v>0.084470435347628</v>
      </c>
      <c r="AA8" s="87">
        <v>1</v>
      </c>
      <c r="AB8" s="89">
        <f>IFERROR(AA8/Y8,"-")</f>
        <v>0.0076923076923077</v>
      </c>
      <c r="AC8" s="90">
        <v>5000</v>
      </c>
      <c r="AD8" s="91">
        <f>IFERROR(AC8/Y8,"-")</f>
        <v>38.461538461538</v>
      </c>
      <c r="AE8" s="92">
        <v>1</v>
      </c>
      <c r="AF8" s="92"/>
      <c r="AG8" s="92"/>
      <c r="AH8" s="93">
        <v>287</v>
      </c>
      <c r="AI8" s="94">
        <f>IF(K8=0,"",IF(AH8=0,"",(AH8/K8)))</f>
        <v>0.18648473034438</v>
      </c>
      <c r="AJ8" s="93">
        <v>12</v>
      </c>
      <c r="AK8" s="95">
        <f>IFERROR(AJ8/AH8,"-")</f>
        <v>0.041811846689895</v>
      </c>
      <c r="AL8" s="96">
        <v>108000</v>
      </c>
      <c r="AM8" s="97">
        <f>IFERROR(AL8/AH8,"-")</f>
        <v>376.30662020906</v>
      </c>
      <c r="AN8" s="98">
        <v>8</v>
      </c>
      <c r="AO8" s="98">
        <v>3</v>
      </c>
      <c r="AP8" s="98">
        <v>1</v>
      </c>
      <c r="AQ8" s="99">
        <v>186</v>
      </c>
      <c r="AR8" s="100">
        <f>IF(K8=0,"",IF(AQ8=0,"",(AQ8/K8)))</f>
        <v>0.12085769980507</v>
      </c>
      <c r="AS8" s="99">
        <v>6</v>
      </c>
      <c r="AT8" s="101">
        <f>IFERROR(AR8/AQ8,"-")</f>
        <v>0.00064977257959714</v>
      </c>
      <c r="AU8" s="102">
        <v>25000</v>
      </c>
      <c r="AV8" s="103">
        <f>IFERROR(AU8/AQ8,"-")</f>
        <v>134.40860215054</v>
      </c>
      <c r="AW8" s="104">
        <v>5</v>
      </c>
      <c r="AX8" s="104">
        <v>1</v>
      </c>
      <c r="AY8" s="104"/>
      <c r="AZ8" s="105">
        <v>360</v>
      </c>
      <c r="BA8" s="106">
        <f>IF(K8=0,"",IF(AZ8=0,"",(AZ8/K8)))</f>
        <v>0.23391812865497</v>
      </c>
      <c r="BB8" s="105">
        <v>22</v>
      </c>
      <c r="BC8" s="107">
        <f>IFERROR(BB8/AZ8,"-")</f>
        <v>0.061111111111111</v>
      </c>
      <c r="BD8" s="108">
        <v>828000</v>
      </c>
      <c r="BE8" s="109">
        <f>IFERROR(BD8/AZ8,"-")</f>
        <v>2300</v>
      </c>
      <c r="BF8" s="110">
        <v>12</v>
      </c>
      <c r="BG8" s="110">
        <v>5</v>
      </c>
      <c r="BH8" s="110">
        <v>5</v>
      </c>
      <c r="BI8" s="111">
        <v>363</v>
      </c>
      <c r="BJ8" s="112">
        <f>IF(K8=0,"",IF(BI8=0,"",(BI8/K8)))</f>
        <v>0.23586744639376</v>
      </c>
      <c r="BK8" s="113">
        <v>34</v>
      </c>
      <c r="BL8" s="114">
        <f>IFERROR(BK8/BI8,"-")</f>
        <v>0.09366391184573</v>
      </c>
      <c r="BM8" s="115">
        <v>1425000</v>
      </c>
      <c r="BN8" s="116">
        <f>IFERROR(BM8/BI8,"-")</f>
        <v>3925.6198347107</v>
      </c>
      <c r="BO8" s="117">
        <v>13</v>
      </c>
      <c r="BP8" s="117">
        <v>6</v>
      </c>
      <c r="BQ8" s="117">
        <v>15</v>
      </c>
      <c r="BR8" s="118">
        <v>180</v>
      </c>
      <c r="BS8" s="119">
        <f>IF(K8=0,"",IF(BR8=0,"",(BR8/K8)))</f>
        <v>0.11695906432749</v>
      </c>
      <c r="BT8" s="120">
        <v>27</v>
      </c>
      <c r="BU8" s="121">
        <f>IFERROR(BT8/BR8,"-")</f>
        <v>0.15</v>
      </c>
      <c r="BV8" s="122">
        <v>1829000</v>
      </c>
      <c r="BW8" s="123">
        <f>IFERROR(BV8/BR8,"-")</f>
        <v>10161.111111111</v>
      </c>
      <c r="BX8" s="124">
        <v>9</v>
      </c>
      <c r="BY8" s="124">
        <v>4</v>
      </c>
      <c r="BZ8" s="124">
        <v>14</v>
      </c>
      <c r="CA8" s="125">
        <v>33</v>
      </c>
      <c r="CB8" s="126">
        <f>IF(K8=0,"",IF(CA8=0,"",(CA8/K8)))</f>
        <v>0.021442495126706</v>
      </c>
      <c r="CC8" s="127">
        <v>8</v>
      </c>
      <c r="CD8" s="128">
        <f>IFERROR(CC8/CA8,"-")</f>
        <v>0.24242424242424</v>
      </c>
      <c r="CE8" s="129">
        <v>1200000</v>
      </c>
      <c r="CF8" s="130">
        <f>IFERROR(CE8/CA8,"-")</f>
        <v>36363.636363636</v>
      </c>
      <c r="CG8" s="131"/>
      <c r="CH8" s="131">
        <v>1</v>
      </c>
      <c r="CI8" s="131">
        <v>7</v>
      </c>
      <c r="CJ8" s="132">
        <v>110</v>
      </c>
      <c r="CK8" s="133">
        <v>5420000</v>
      </c>
      <c r="CL8" s="133">
        <v>819000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2.1765904922908</v>
      </c>
      <c r="B11" s="153"/>
      <c r="C11" s="153"/>
      <c r="D11" s="153"/>
      <c r="E11" s="154" t="s">
        <v>64</v>
      </c>
      <c r="F11" s="154"/>
      <c r="G11" s="203">
        <f>SUM(G6:G10)</f>
        <v>8990031</v>
      </c>
      <c r="H11" s="153">
        <f>SUM(H6:H10)</f>
        <v>7689</v>
      </c>
      <c r="I11" s="153">
        <f>SUM(I6:I10)</f>
        <v>0</v>
      </c>
      <c r="J11" s="153">
        <f>SUM(J6:J10)</f>
        <v>318257</v>
      </c>
      <c r="K11" s="153">
        <f>SUM(K6:K10)</f>
        <v>3588</v>
      </c>
      <c r="L11" s="155">
        <f>IFERROR(K11/J11,"-")</f>
        <v>0.01127390756527</v>
      </c>
      <c r="M11" s="156">
        <f>SUM(M6:M10)</f>
        <v>130</v>
      </c>
      <c r="N11" s="156">
        <f>SUM(N6:N10)</f>
        <v>1146</v>
      </c>
      <c r="O11" s="155">
        <f>IFERROR(M11/K11,"-")</f>
        <v>0.036231884057971</v>
      </c>
      <c r="P11" s="157">
        <f>IFERROR(G11/K11,"-")</f>
        <v>2505.5827759197</v>
      </c>
      <c r="Q11" s="158">
        <f>SUM(Q6:Q10)</f>
        <v>318</v>
      </c>
      <c r="R11" s="155">
        <f>IFERROR(Q11/K11,"-")</f>
        <v>0.088628762541806</v>
      </c>
      <c r="S11" s="203">
        <f>SUM(S6:S10)</f>
        <v>19567616</v>
      </c>
      <c r="T11" s="203">
        <f>IFERROR(S11/K11,"-")</f>
        <v>5453.6276477146</v>
      </c>
      <c r="U11" s="203">
        <f>IFERROR(S11/Q11,"-")</f>
        <v>61533.383647799</v>
      </c>
      <c r="V11" s="203">
        <f>S11-G11</f>
        <v>10577585</v>
      </c>
      <c r="W11" s="159">
        <f>S11/G11</f>
        <v>2.1765904922908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