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<sst xmlns="http://schemas.openxmlformats.org/spreadsheetml/2006/main" uniqueCount="65">
  <si>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</si>
  <si>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</si>
  <si>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</si>
  <si>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</si>
  <si>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</si>
  <si>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</si>
  <si>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</si>
  <si>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</si>
  <si>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</si>
  <si>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</si>
  <si>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</si>
  <si>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</si>
  <si>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</si>
  <si>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</si>
  <si>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</si>
  <si>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</si>
  <si>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</si>
  <si>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</si>
  <si>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</si>
  <si>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</si>
  <si>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</si>
  <si>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</si>
  <si>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</si>
  <si>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</si>
  <si>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</si>
  <si>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</si>
  <si>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</si>
  <si>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</si>
  <si>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</si>
  <si>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</si>
  <si>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</si>
  <si>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</si>
  <si>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</si>
  <si>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</si>
  <si>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</si>
  <si>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</si>
  <si>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</si>
  <si>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</si>
  <si>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</si>
  <si>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</si>
  <si>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</si>
  <si>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</si>
  <si>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</si>
  <si>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</si>
  <si>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</si>
  <si>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</si>
  <si>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</si>
  <si>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</si>
  <si>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</si>
  <si>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</si>
  <si>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</si>
  <si>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</si>
  <si>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</si>
  <si>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</si>
  <si>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</si>
  <si>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</si>
  <si>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</si>
  <si>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</si>
  <si>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</si>
  <si>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9/1～9/30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</si>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</sst>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9221122</v>
      </c>
      <c r="E6" s="36">
        <v>9490</v>
      </c>
      <c r="F6" s="36">
        <v>0</v>
      </c>
      <c r="G6" s="36">
        <v>417213</v>
      </c>
      <c r="H6" s="43">
        <v>3496</v>
      </c>
      <c r="I6" s="44">
        <v>84</v>
      </c>
      <c r="J6" s="47">
        <f>H6+I6</f>
        <v>3580</v>
      </c>
      <c r="K6" s="37">
        <f>IFERROR(J6/G6,"-")</f>
        <v>0.0085807489220135</v>
      </c>
      <c r="L6" s="36">
        <v>151</v>
      </c>
      <c r="M6" s="36">
        <v>1185</v>
      </c>
      <c r="N6" s="37">
        <f>IFERROR(L6/J6,"-")</f>
        <v>0.042178770949721</v>
      </c>
      <c r="O6" s="38">
        <f>IFERROR(D6/J6,"-")</f>
        <v>2575.7324022346</v>
      </c>
      <c r="P6" s="39">
        <v>395</v>
      </c>
      <c r="Q6" s="37">
        <f>IFERROR(P6/J6,"-")</f>
        <v>0.11033519553073</v>
      </c>
      <c r="R6" s="213">
        <v>18481500</v>
      </c>
      <c r="S6" s="214">
        <f>IFERROR(R6/J6,"-")</f>
        <v>5162.4301675978</v>
      </c>
      <c r="T6" s="214">
        <f>IFERROR(R6/P6,"-")</f>
        <v>46788.607594937</v>
      </c>
      <c r="U6" s="208">
        <f>IFERROR(R6-D6,"-")</f>
        <v>9260378</v>
      </c>
      <c r="V6" s="40">
        <f>R6/D6</f>
        <v>2.0042571825858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9221122</v>
      </c>
      <c r="E9" s="21">
        <f>SUM(E6:E7)</f>
        <v>9490</v>
      </c>
      <c r="F9" s="21">
        <f>SUM(F6:F7)</f>
        <v>0</v>
      </c>
      <c r="G9" s="21">
        <f>SUM(G6:G7)</f>
        <v>417213</v>
      </c>
      <c r="H9" s="21">
        <f>SUM(H6:H7)</f>
        <v>3496</v>
      </c>
      <c r="I9" s="21">
        <f>SUM(I6:I7)</f>
        <v>84</v>
      </c>
      <c r="J9" s="21">
        <f>SUM(J6:J7)</f>
        <v>3580</v>
      </c>
      <c r="K9" s="22">
        <f>IFERROR(J9/G9,"-")</f>
        <v>0.0085807489220135</v>
      </c>
      <c r="L9" s="33">
        <f>SUM(L6:L7)</f>
        <v>151</v>
      </c>
      <c r="M9" s="33">
        <f>SUM(M6:M7)</f>
        <v>1185</v>
      </c>
      <c r="N9" s="22">
        <f>IFERROR(L9/J9,"-")</f>
        <v>0.042178770949721</v>
      </c>
      <c r="O9" s="23">
        <f>IFERROR(D9/J9,"-")</f>
        <v>2575.7324022346</v>
      </c>
      <c r="P9" s="24">
        <f>SUM(P6:P7)</f>
        <v>395</v>
      </c>
      <c r="Q9" s="22">
        <f>IFERROR(P9/J9,"-")</f>
        <v>0.11033519553073</v>
      </c>
      <c r="R9" s="25">
        <f>SUM(R6:R7)</f>
        <v>18481500</v>
      </c>
      <c r="S9" s="25">
        <f>IFERROR(R9/J9,"-")</f>
        <v>5162.4301675978</v>
      </c>
      <c r="T9" s="25">
        <f>IFERROR(R9/P9,"-")</f>
        <v>46788.607594937</v>
      </c>
      <c r="U9" s="26">
        <f>SUM(U6:U7)</f>
        <v>9260378</v>
      </c>
      <c r="V9" s="27">
        <f>IFERROR(R9/D9,"-")</f>
        <v>2.0042571825858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2.0969387289303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6243387</v>
      </c>
      <c r="H6" s="80">
        <v>6587</v>
      </c>
      <c r="I6" s="80">
        <v>0</v>
      </c>
      <c r="J6" s="80">
        <v>367821</v>
      </c>
      <c r="K6" s="81">
        <v>2281</v>
      </c>
      <c r="L6" s="82">
        <f>IFERROR(K6/J6,"-")</f>
        <v>0.0062013860002556</v>
      </c>
      <c r="M6" s="80">
        <v>105</v>
      </c>
      <c r="N6" s="80">
        <v>711</v>
      </c>
      <c r="O6" s="82">
        <f>IFERROR(M6/(K6),"-")</f>
        <v>0.046032441911442</v>
      </c>
      <c r="P6" s="83">
        <f>IFERROR(G6/SUM(K6:K6),"-")</f>
        <v>2737.1271372205</v>
      </c>
      <c r="Q6" s="84">
        <v>276</v>
      </c>
      <c r="R6" s="82">
        <f>IF(K6=0,"-",Q6/K6)</f>
        <v>0.12099956159579</v>
      </c>
      <c r="S6" s="200">
        <v>13092000</v>
      </c>
      <c r="T6" s="201">
        <f>IFERROR(S6/K6,"-")</f>
        <v>5739.5879000438</v>
      </c>
      <c r="U6" s="201">
        <f>IFERROR(S6/Q6,"-")</f>
        <v>47434.782608696</v>
      </c>
      <c r="V6" s="202">
        <f>SUM(S6:S6)-SUM(G6:G6)</f>
        <v>6848613</v>
      </c>
      <c r="W6" s="86">
        <f>SUM(S6:S6)/SUM(G6:G6)</f>
        <v>2.0969387289303</v>
      </c>
      <c r="Y6" s="87">
        <v>19</v>
      </c>
      <c r="Z6" s="88">
        <f>IF(K6=0,"",IF(Y6=0,"",(Y6/K6)))</f>
        <v>0.0083296799649277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0.0013152126260412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</v>
      </c>
      <c r="AR6" s="100">
        <f>IF(K6=0,"",IF(AQ6=0,"",(AQ6/K6)))</f>
        <v>0.00087680841736081</v>
      </c>
      <c r="AS6" s="99"/>
      <c r="AT6" s="101">
        <f>IFERROR(AR6/AQ6,"-")</f>
        <v>0.0004384042086804</v>
      </c>
      <c r="AU6" s="102"/>
      <c r="AV6" s="103">
        <f>IFERROR(AU6/AQ6,"-")</f>
        <v>0</v>
      </c>
      <c r="AW6" s="104"/>
      <c r="AX6" s="104"/>
      <c r="AY6" s="104"/>
      <c r="AZ6" s="105">
        <v>51</v>
      </c>
      <c r="BA6" s="106">
        <f>IF(K6=0,"",IF(AZ6=0,"",(AZ6/K6)))</f>
        <v>0.022358614642701</v>
      </c>
      <c r="BB6" s="105">
        <v>5</v>
      </c>
      <c r="BC6" s="107">
        <f>IFERROR(BB6/AZ6,"-")</f>
        <v>0.098039215686275</v>
      </c>
      <c r="BD6" s="108">
        <v>35000</v>
      </c>
      <c r="BE6" s="109">
        <f>IFERROR(BD6/AZ6,"-")</f>
        <v>686.27450980392</v>
      </c>
      <c r="BF6" s="110">
        <v>3</v>
      </c>
      <c r="BG6" s="110">
        <v>1</v>
      </c>
      <c r="BH6" s="110">
        <v>1</v>
      </c>
      <c r="BI6" s="111">
        <v>1266</v>
      </c>
      <c r="BJ6" s="112">
        <f>IF(K6=0,"",IF(BI6=0,"",(BI6/K6)))</f>
        <v>0.55501972818939</v>
      </c>
      <c r="BK6" s="113">
        <v>128</v>
      </c>
      <c r="BL6" s="114">
        <f>IFERROR(BK6/BI6,"-")</f>
        <v>0.10110584518167</v>
      </c>
      <c r="BM6" s="115">
        <v>3503000</v>
      </c>
      <c r="BN6" s="116">
        <f>IFERROR(BM6/BI6,"-")</f>
        <v>2766.9826224329</v>
      </c>
      <c r="BO6" s="117">
        <v>58</v>
      </c>
      <c r="BP6" s="117">
        <v>19</v>
      </c>
      <c r="BQ6" s="117">
        <v>51</v>
      </c>
      <c r="BR6" s="118">
        <v>775</v>
      </c>
      <c r="BS6" s="119">
        <f>IF(K6=0,"",IF(BR6=0,"",(BR6/K6)))</f>
        <v>0.33976326172731</v>
      </c>
      <c r="BT6" s="120">
        <v>115</v>
      </c>
      <c r="BU6" s="121">
        <f>IFERROR(BT6/BR6,"-")</f>
        <v>0.14838709677419</v>
      </c>
      <c r="BV6" s="122">
        <v>5990000</v>
      </c>
      <c r="BW6" s="123">
        <f>IFERROR(BV6/BR6,"-")</f>
        <v>7729.0322580645</v>
      </c>
      <c r="BX6" s="124">
        <v>27</v>
      </c>
      <c r="BY6" s="124">
        <v>16</v>
      </c>
      <c r="BZ6" s="124">
        <v>72</v>
      </c>
      <c r="CA6" s="125">
        <v>165</v>
      </c>
      <c r="CB6" s="126">
        <f>IF(K6=0,"",IF(CA6=0,"",(CA6/K6)))</f>
        <v>0.072336694432267</v>
      </c>
      <c r="CC6" s="127">
        <v>28</v>
      </c>
      <c r="CD6" s="128">
        <f>IFERROR(CC6/CA6,"-")</f>
        <v>0.16969696969697</v>
      </c>
      <c r="CE6" s="129">
        <v>3564000</v>
      </c>
      <c r="CF6" s="130">
        <f>IFERROR(CE6/CA6,"-")</f>
        <v>21600</v>
      </c>
      <c r="CG6" s="131">
        <v>6</v>
      </c>
      <c r="CH6" s="131">
        <v>1</v>
      </c>
      <c r="CI6" s="131">
        <v>21</v>
      </c>
      <c r="CJ6" s="132">
        <v>276</v>
      </c>
      <c r="CK6" s="133">
        <v>13092000</v>
      </c>
      <c r="CL6" s="133">
        <v>2150000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5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1.809932717317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2977735</v>
      </c>
      <c r="H8" s="80">
        <v>2903</v>
      </c>
      <c r="I8" s="80">
        <v>0</v>
      </c>
      <c r="J8" s="80">
        <v>49387</v>
      </c>
      <c r="K8" s="81">
        <v>1299</v>
      </c>
      <c r="L8" s="82">
        <f>IFERROR(K8/J8,"-")</f>
        <v>0.026302468260878</v>
      </c>
      <c r="M8" s="80">
        <v>46</v>
      </c>
      <c r="N8" s="80">
        <v>474</v>
      </c>
      <c r="O8" s="82">
        <f>IFERROR(M8/(K8),"-")</f>
        <v>0.035411855273287</v>
      </c>
      <c r="P8" s="83">
        <f>IFERROR(G8/SUM(K8:K8),"-")</f>
        <v>2292.3287143957</v>
      </c>
      <c r="Q8" s="84">
        <v>119</v>
      </c>
      <c r="R8" s="82">
        <f>IF(K8=0,"-",Q8/K8)</f>
        <v>0.091608929946112</v>
      </c>
      <c r="S8" s="200">
        <v>5389500</v>
      </c>
      <c r="T8" s="201">
        <f>IFERROR(S8/K8,"-")</f>
        <v>4148.96073903</v>
      </c>
      <c r="U8" s="201">
        <f>IFERROR(S8/Q8,"-")</f>
        <v>45289.915966387</v>
      </c>
      <c r="V8" s="202">
        <f>SUM(S8:S8)-SUM(G8:G8)</f>
        <v>2411765</v>
      </c>
      <c r="W8" s="86">
        <f>SUM(S8:S8)/SUM(G8:G8)</f>
        <v>1.809932717317</v>
      </c>
      <c r="Y8" s="87">
        <v>37</v>
      </c>
      <c r="Z8" s="88">
        <f>IF(K8=0,"",IF(Y8=0,"",(Y8/K8)))</f>
        <v>0.028483448806774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168</v>
      </c>
      <c r="AI8" s="94">
        <f>IF(K8=0,"",IF(AH8=0,"",(AH8/K8)))</f>
        <v>0.12933025404157</v>
      </c>
      <c r="AJ8" s="93">
        <v>4</v>
      </c>
      <c r="AK8" s="95">
        <f>IFERROR(AJ8/AH8,"-")</f>
        <v>0.023809523809524</v>
      </c>
      <c r="AL8" s="96">
        <v>18000</v>
      </c>
      <c r="AM8" s="97">
        <f>IFERROR(AL8/AH8,"-")</f>
        <v>107.14285714286</v>
      </c>
      <c r="AN8" s="98">
        <v>4</v>
      </c>
      <c r="AO8" s="98"/>
      <c r="AP8" s="98"/>
      <c r="AQ8" s="99">
        <v>157</v>
      </c>
      <c r="AR8" s="100">
        <f>IF(K8=0,"",IF(AQ8=0,"",(AQ8/K8)))</f>
        <v>0.12086220169361</v>
      </c>
      <c r="AS8" s="99">
        <v>5</v>
      </c>
      <c r="AT8" s="101">
        <f>IFERROR(AR8/AQ8,"-")</f>
        <v>0.00076982294072363</v>
      </c>
      <c r="AU8" s="102">
        <v>188000</v>
      </c>
      <c r="AV8" s="103">
        <f>IFERROR(AU8/AQ8,"-")</f>
        <v>1197.4522292994</v>
      </c>
      <c r="AW8" s="104">
        <v>1</v>
      </c>
      <c r="AX8" s="104">
        <v>3</v>
      </c>
      <c r="AY8" s="104">
        <v>1</v>
      </c>
      <c r="AZ8" s="105">
        <v>318</v>
      </c>
      <c r="BA8" s="106">
        <f>IF(K8=0,"",IF(AZ8=0,"",(AZ8/K8)))</f>
        <v>0.24480369515012</v>
      </c>
      <c r="BB8" s="105">
        <v>21</v>
      </c>
      <c r="BC8" s="107">
        <f>IFERROR(BB8/AZ8,"-")</f>
        <v>0.066037735849057</v>
      </c>
      <c r="BD8" s="108">
        <v>803000</v>
      </c>
      <c r="BE8" s="109">
        <f>IFERROR(BD8/AZ8,"-")</f>
        <v>2525.1572327044</v>
      </c>
      <c r="BF8" s="110">
        <v>11</v>
      </c>
      <c r="BG8" s="110">
        <v>2</v>
      </c>
      <c r="BH8" s="110">
        <v>8</v>
      </c>
      <c r="BI8" s="111">
        <v>404</v>
      </c>
      <c r="BJ8" s="112">
        <f>IF(K8=0,"",IF(BI8=0,"",(BI8/K8)))</f>
        <v>0.31100846805235</v>
      </c>
      <c r="BK8" s="113">
        <v>41</v>
      </c>
      <c r="BL8" s="114">
        <f>IFERROR(BK8/BI8,"-")</f>
        <v>0.10148514851485</v>
      </c>
      <c r="BM8" s="115">
        <v>1019000</v>
      </c>
      <c r="BN8" s="116">
        <f>IFERROR(BM8/BI8,"-")</f>
        <v>2522.2772277228</v>
      </c>
      <c r="BO8" s="117">
        <v>16</v>
      </c>
      <c r="BP8" s="117">
        <v>6</v>
      </c>
      <c r="BQ8" s="117">
        <v>19</v>
      </c>
      <c r="BR8" s="118">
        <v>179</v>
      </c>
      <c r="BS8" s="119">
        <f>IF(K8=0,"",IF(BR8=0,"",(BR8/K8)))</f>
        <v>0.13779830638953</v>
      </c>
      <c r="BT8" s="120">
        <v>37</v>
      </c>
      <c r="BU8" s="121">
        <f>IFERROR(BT8/BR8,"-")</f>
        <v>0.20670391061453</v>
      </c>
      <c r="BV8" s="122">
        <v>2110000</v>
      </c>
      <c r="BW8" s="123">
        <f>IFERROR(BV8/BR8,"-")</f>
        <v>11787.709497207</v>
      </c>
      <c r="BX8" s="124">
        <v>14</v>
      </c>
      <c r="BY8" s="124">
        <v>7</v>
      </c>
      <c r="BZ8" s="124">
        <v>16</v>
      </c>
      <c r="CA8" s="125">
        <v>36</v>
      </c>
      <c r="CB8" s="126">
        <f>IF(K8=0,"",IF(CA8=0,"",(CA8/K8)))</f>
        <v>0.027713625866051</v>
      </c>
      <c r="CC8" s="127">
        <v>11</v>
      </c>
      <c r="CD8" s="128">
        <f>IFERROR(CC8/CA8,"-")</f>
        <v>0.30555555555556</v>
      </c>
      <c r="CE8" s="129">
        <v>1251500</v>
      </c>
      <c r="CF8" s="130">
        <f>IFERROR(CE8/CA8,"-")</f>
        <v>34763.888888889</v>
      </c>
      <c r="CG8" s="131">
        <v>2</v>
      </c>
      <c r="CH8" s="131">
        <v>3</v>
      </c>
      <c r="CI8" s="131">
        <v>6</v>
      </c>
      <c r="CJ8" s="132">
        <v>119</v>
      </c>
      <c r="CK8" s="133">
        <v>5389500</v>
      </c>
      <c r="CL8" s="133">
        <v>550000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2.0042571825858</v>
      </c>
      <c r="B11" s="153"/>
      <c r="C11" s="153"/>
      <c r="D11" s="153"/>
      <c r="E11" s="154" t="s">
        <v>64</v>
      </c>
      <c r="F11" s="154"/>
      <c r="G11" s="203">
        <f>SUM(G6:G10)</f>
        <v>9221122</v>
      </c>
      <c r="H11" s="153">
        <f>SUM(H6:H10)</f>
        <v>9490</v>
      </c>
      <c r="I11" s="153">
        <f>SUM(I6:I10)</f>
        <v>0</v>
      </c>
      <c r="J11" s="153">
        <f>SUM(J6:J10)</f>
        <v>417213</v>
      </c>
      <c r="K11" s="153">
        <f>SUM(K6:K10)</f>
        <v>3580</v>
      </c>
      <c r="L11" s="155">
        <f>IFERROR(K11/J11,"-")</f>
        <v>0.0085807489220135</v>
      </c>
      <c r="M11" s="156">
        <f>SUM(M6:M10)</f>
        <v>151</v>
      </c>
      <c r="N11" s="156">
        <f>SUM(N6:N10)</f>
        <v>1185</v>
      </c>
      <c r="O11" s="155">
        <f>IFERROR(M11/K11,"-")</f>
        <v>0.042178770949721</v>
      </c>
      <c r="P11" s="157">
        <f>IFERROR(G11/K11,"-")</f>
        <v>2575.7324022346</v>
      </c>
      <c r="Q11" s="158">
        <f>SUM(Q6:Q10)</f>
        <v>395</v>
      </c>
      <c r="R11" s="155">
        <f>IFERROR(Q11/K11,"-")</f>
        <v>0.11033519553073</v>
      </c>
      <c r="S11" s="203">
        <f>SUM(S6:S10)</f>
        <v>18481500</v>
      </c>
      <c r="T11" s="203">
        <f>IFERROR(S11/K11,"-")</f>
        <v>5162.4301675978</v>
      </c>
      <c r="U11" s="203">
        <f>IFERROR(S11/Q11,"-")</f>
        <v>46788.607594937</v>
      </c>
      <c r="V11" s="203">
        <f>S11-G11</f>
        <v>9260378</v>
      </c>
      <c r="W11" s="159">
        <f>S11/G11</f>
        <v>2.0042571825858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