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<sst xmlns="http://schemas.openxmlformats.org/spreadsheetml/2006/main" uniqueCount="63">
  <si>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</si>
  <si>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</si>
  <si>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</si>
  <si>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</si>
  <si>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</si>
  <si>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</si>
  <si>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</si>
  <si>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</si>
  <si>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</si>
  <si>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</si>
  <si>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</si>
  <si>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</si>
  <si>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</si>
  <si>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</si>
  <si>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</si>
  <si>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</si>
  <si>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</si>
  <si>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</si>
  <si>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</si>
  <si>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</si>
  <si>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</si>
  <si>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</si>
  <si>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</si>
  <si>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</si>
  <si>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</si>
  <si>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</si>
  <si>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</si>
  <si>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</si>
  <si>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</si>
  <si>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</si>
  <si>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</si>
  <si>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</si>
  <si>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</si>
  <si>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</si>
  <si>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</si>
  <si>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</si>
  <si>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</si>
  <si>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</si>
  <si>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</si>
  <si>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</si>
  <si>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</si>
  <si>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</si>
  <si>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</si>
  <si>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</si>
  <si>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</si>
  <si>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</si>
  <si>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</si>
  <si>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</si>
  <si>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</si>
  <si>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</si>
  <si>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</si>
  <si>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</si>
  <si>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</si>
  <si>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</si>
  <si>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</si>
  <si>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</si>
  <si>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</si>
  <si>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</si>
  <si>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</si>
  <si>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1/1～1/31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</si>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</sst>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7465666</v>
      </c>
      <c r="E6" s="36">
        <v>8388</v>
      </c>
      <c r="F6" s="36">
        <v>0</v>
      </c>
      <c r="G6" s="36">
        <v>425743</v>
      </c>
      <c r="H6" s="43">
        <v>3872</v>
      </c>
      <c r="I6" s="44">
        <v>19</v>
      </c>
      <c r="J6" s="47">
        <f>H6+I6</f>
        <v>3891</v>
      </c>
      <c r="K6" s="37">
        <f>IFERROR(J6/G6,"-")</f>
        <v>0.0091393164420789</v>
      </c>
      <c r="L6" s="36">
        <v>171</v>
      </c>
      <c r="M6" s="36">
        <v>1475</v>
      </c>
      <c r="N6" s="37">
        <f>IFERROR(L6/J6,"-")</f>
        <v>0.043947571318427</v>
      </c>
      <c r="O6" s="38">
        <f>IFERROR(D6/J6,"-")</f>
        <v>1918.7011051144</v>
      </c>
      <c r="P6" s="39">
        <v>510</v>
      </c>
      <c r="Q6" s="37">
        <f>IFERROR(P6/J6,"-")</f>
        <v>0.13107170393215</v>
      </c>
      <c r="R6" s="213">
        <v>33507650</v>
      </c>
      <c r="S6" s="214">
        <f>IFERROR(R6/J6,"-")</f>
        <v>8611.578000514</v>
      </c>
      <c r="T6" s="214">
        <f>IFERROR(R6/P6,"-")</f>
        <v>65701.274509804</v>
      </c>
      <c r="U6" s="208">
        <f>IFERROR(R6-D6,"-")</f>
        <v>26041984</v>
      </c>
      <c r="V6" s="40">
        <f>R6/D6</f>
        <v>4.4882331998244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7465666</v>
      </c>
      <c r="E9" s="21">
        <f>SUM(E6:E7)</f>
        <v>8388</v>
      </c>
      <c r="F9" s="21">
        <f>SUM(F6:F7)</f>
        <v>0</v>
      </c>
      <c r="G9" s="21">
        <f>SUM(G6:G7)</f>
        <v>425743</v>
      </c>
      <c r="H9" s="21">
        <f>SUM(H6:H7)</f>
        <v>3872</v>
      </c>
      <c r="I9" s="21">
        <f>SUM(I6:I7)</f>
        <v>19</v>
      </c>
      <c r="J9" s="21">
        <f>SUM(J6:J7)</f>
        <v>3891</v>
      </c>
      <c r="K9" s="22">
        <f>IFERROR(J9/G9,"-")</f>
        <v>0.0091393164420789</v>
      </c>
      <c r="L9" s="33">
        <f>SUM(L6:L7)</f>
        <v>171</v>
      </c>
      <c r="M9" s="33">
        <f>SUM(M6:M7)</f>
        <v>1475</v>
      </c>
      <c r="N9" s="22">
        <f>IFERROR(L9/J9,"-")</f>
        <v>0.043947571318427</v>
      </c>
      <c r="O9" s="23">
        <f>IFERROR(D9/J9,"-")</f>
        <v>1918.7011051144</v>
      </c>
      <c r="P9" s="24">
        <f>SUM(P6:P7)</f>
        <v>510</v>
      </c>
      <c r="Q9" s="22">
        <f>IFERROR(P9/J9,"-")</f>
        <v>0.13107170393215</v>
      </c>
      <c r="R9" s="25">
        <f>SUM(R6:R7)</f>
        <v>33507650</v>
      </c>
      <c r="S9" s="25">
        <f>IFERROR(R9/J9,"-")</f>
        <v>8611.578000514</v>
      </c>
      <c r="T9" s="25">
        <f>IFERROR(R9/P9,"-")</f>
        <v>65701.274509804</v>
      </c>
      <c r="U9" s="26">
        <f>SUM(U6:U7)</f>
        <v>26041984</v>
      </c>
      <c r="V9" s="27">
        <f>IFERROR(R9/D9,"-")</f>
        <v>4.4882331998244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5.0492910567894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5879667</v>
      </c>
      <c r="H6" s="80">
        <v>7258</v>
      </c>
      <c r="I6" s="80">
        <v>0</v>
      </c>
      <c r="J6" s="80">
        <v>325529</v>
      </c>
      <c r="K6" s="81">
        <v>3347</v>
      </c>
      <c r="L6" s="82">
        <f>IFERROR(K6/J6,"-")</f>
        <v>0.010281726052057</v>
      </c>
      <c r="M6" s="80">
        <v>143</v>
      </c>
      <c r="N6" s="80">
        <v>1255</v>
      </c>
      <c r="O6" s="82">
        <f>IFERROR(M6/(K6),"-")</f>
        <v>0.042724828204362</v>
      </c>
      <c r="P6" s="83">
        <f>IFERROR(G6/SUM(K6:K6),"-")</f>
        <v>1756.6976396773</v>
      </c>
      <c r="Q6" s="84">
        <v>450</v>
      </c>
      <c r="R6" s="82">
        <f>IF(K6=0,"-",Q6/K6)</f>
        <v>0.13444876008366</v>
      </c>
      <c r="S6" s="200">
        <v>29688150</v>
      </c>
      <c r="T6" s="201">
        <f>IFERROR(S6/K6,"-")</f>
        <v>8870.0776815058</v>
      </c>
      <c r="U6" s="201">
        <f>IFERROR(S6/Q6,"-")</f>
        <v>65973.666666667</v>
      </c>
      <c r="V6" s="202">
        <f>SUM(S6:S6)-SUM(G6:G6)</f>
        <v>23808483</v>
      </c>
      <c r="W6" s="86">
        <f>SUM(S6:S6)/SUM(G6:G6)</f>
        <v>5.0492910567894</v>
      </c>
      <c r="Y6" s="87">
        <v>58</v>
      </c>
      <c r="Z6" s="88">
        <f>IF(K6=0,"",IF(Y6=0,"",(Y6/K6)))</f>
        <v>0.017328951299671</v>
      </c>
      <c r="AA6" s="87">
        <v>1</v>
      </c>
      <c r="AB6" s="89">
        <f>IFERROR(AA6/Y6,"-")</f>
        <v>0.017241379310345</v>
      </c>
      <c r="AC6" s="90">
        <v>6000</v>
      </c>
      <c r="AD6" s="91">
        <f>IFERROR(AC6/Y6,"-")</f>
        <v>103.44827586207</v>
      </c>
      <c r="AE6" s="92"/>
      <c r="AF6" s="92">
        <v>1</v>
      </c>
      <c r="AG6" s="92"/>
      <c r="AH6" s="93">
        <v>3</v>
      </c>
      <c r="AI6" s="94">
        <f>IF(K6=0,"",IF(AH6=0,"",(AH6/K6)))</f>
        <v>0.00089632506722438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21</v>
      </c>
      <c r="AR6" s="100">
        <f>IF(K6=0,"",IF(AQ6=0,"",(AQ6/K6)))</f>
        <v>0.0062742754705707</v>
      </c>
      <c r="AS6" s="99"/>
      <c r="AT6" s="101">
        <f>IFERROR(AR6/AQ6,"-")</f>
        <v>0.00029877502240813</v>
      </c>
      <c r="AU6" s="102"/>
      <c r="AV6" s="103">
        <f>IFERROR(AU6/AQ6,"-")</f>
        <v>0</v>
      </c>
      <c r="AW6" s="104"/>
      <c r="AX6" s="104"/>
      <c r="AY6" s="104"/>
      <c r="AZ6" s="105">
        <v>217</v>
      </c>
      <c r="BA6" s="106">
        <f>IF(K6=0,"",IF(AZ6=0,"",(AZ6/K6)))</f>
        <v>0.064834179862563</v>
      </c>
      <c r="BB6" s="105">
        <v>9</v>
      </c>
      <c r="BC6" s="107">
        <f>IFERROR(BB6/AZ6,"-")</f>
        <v>0.04147465437788</v>
      </c>
      <c r="BD6" s="108">
        <v>350000</v>
      </c>
      <c r="BE6" s="109">
        <f>IFERROR(BD6/AZ6,"-")</f>
        <v>1612.9032258065</v>
      </c>
      <c r="BF6" s="110">
        <v>6</v>
      </c>
      <c r="BG6" s="110">
        <v>1</v>
      </c>
      <c r="BH6" s="110">
        <v>2</v>
      </c>
      <c r="BI6" s="111">
        <v>2097</v>
      </c>
      <c r="BJ6" s="112">
        <f>IF(K6=0,"",IF(BI6=0,"",(BI6/K6)))</f>
        <v>0.62653122198984</v>
      </c>
      <c r="BK6" s="113">
        <v>261</v>
      </c>
      <c r="BL6" s="114">
        <f>IFERROR(BK6/BI6,"-")</f>
        <v>0.1244635193133</v>
      </c>
      <c r="BM6" s="115">
        <v>13637000</v>
      </c>
      <c r="BN6" s="116">
        <f>IFERROR(BM6/BI6,"-")</f>
        <v>6503.0996661898</v>
      </c>
      <c r="BO6" s="117">
        <v>99</v>
      </c>
      <c r="BP6" s="117">
        <v>49</v>
      </c>
      <c r="BQ6" s="117">
        <v>113</v>
      </c>
      <c r="BR6" s="118">
        <v>806</v>
      </c>
      <c r="BS6" s="119">
        <f>IF(K6=0,"",IF(BR6=0,"",(BR6/K6)))</f>
        <v>0.24081266806095</v>
      </c>
      <c r="BT6" s="120">
        <v>142</v>
      </c>
      <c r="BU6" s="121">
        <f>IFERROR(BT6/BR6,"-")</f>
        <v>0.17617866004963</v>
      </c>
      <c r="BV6" s="122">
        <v>11275150</v>
      </c>
      <c r="BW6" s="123">
        <f>IFERROR(BV6/BR6,"-")</f>
        <v>13989.019851117</v>
      </c>
      <c r="BX6" s="124">
        <v>46</v>
      </c>
      <c r="BY6" s="124">
        <v>16</v>
      </c>
      <c r="BZ6" s="124">
        <v>80</v>
      </c>
      <c r="CA6" s="125">
        <v>145</v>
      </c>
      <c r="CB6" s="126">
        <f>IF(K6=0,"",IF(CA6=0,"",(CA6/K6)))</f>
        <v>0.043322378249178</v>
      </c>
      <c r="CC6" s="127">
        <v>37</v>
      </c>
      <c r="CD6" s="128">
        <f>IFERROR(CC6/CA6,"-")</f>
        <v>0.2551724137931</v>
      </c>
      <c r="CE6" s="129">
        <v>4420000</v>
      </c>
      <c r="CF6" s="130">
        <f>IFERROR(CE6/CA6,"-")</f>
        <v>30482.75862069</v>
      </c>
      <c r="CG6" s="131">
        <v>12</v>
      </c>
      <c r="CH6" s="131">
        <v>4</v>
      </c>
      <c r="CI6" s="131">
        <v>21</v>
      </c>
      <c r="CJ6" s="132">
        <v>450</v>
      </c>
      <c r="CK6" s="133">
        <v>29688150</v>
      </c>
      <c r="CL6" s="133">
        <v>1701000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2.4082612914636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1585999</v>
      </c>
      <c r="H7" s="80">
        <v>1130</v>
      </c>
      <c r="I7" s="80">
        <v>0</v>
      </c>
      <c r="J7" s="80">
        <v>100214</v>
      </c>
      <c r="K7" s="81">
        <v>544</v>
      </c>
      <c r="L7" s="82">
        <f>IFERROR(K7/J7,"-")</f>
        <v>0.005428383259824</v>
      </c>
      <c r="M7" s="80">
        <v>28</v>
      </c>
      <c r="N7" s="80">
        <v>220</v>
      </c>
      <c r="O7" s="82">
        <f>IFERROR(M7/(K7),"-")</f>
        <v>0.051470588235294</v>
      </c>
      <c r="P7" s="83">
        <f>IFERROR(G7/SUM(K7:K7),"-")</f>
        <v>2915.4393382353</v>
      </c>
      <c r="Q7" s="84">
        <v>60</v>
      </c>
      <c r="R7" s="82">
        <f>IF(K7=0,"-",Q7/K7)</f>
        <v>0.11029411764706</v>
      </c>
      <c r="S7" s="200">
        <v>3819500</v>
      </c>
      <c r="T7" s="201">
        <f>IFERROR(S7/K7,"-")</f>
        <v>7021.1397058824</v>
      </c>
      <c r="U7" s="201">
        <f>IFERROR(S7/Q7,"-")</f>
        <v>63658.333333333</v>
      </c>
      <c r="V7" s="202">
        <f>SUM(S7:S7)-SUM(G7:G7)</f>
        <v>2233501</v>
      </c>
      <c r="W7" s="86">
        <f>SUM(S7:S7)/SUM(G7:G7)</f>
        <v>2.4082612914636</v>
      </c>
      <c r="Y7" s="87">
        <v>14</v>
      </c>
      <c r="Z7" s="88">
        <f>IF(K7=0,"",IF(Y7=0,"",(Y7/K7)))</f>
        <v>0.025735294117647</v>
      </c>
      <c r="AA7" s="87">
        <v>1</v>
      </c>
      <c r="AB7" s="89">
        <f>IFERROR(AA7/Y7,"-")</f>
        <v>0.071428571428571</v>
      </c>
      <c r="AC7" s="90">
        <v>21000</v>
      </c>
      <c r="AD7" s="91">
        <f>IFERROR(AC7/Y7,"-")</f>
        <v>1500</v>
      </c>
      <c r="AE7" s="92"/>
      <c r="AF7" s="92"/>
      <c r="AG7" s="92">
        <v>1</v>
      </c>
      <c r="AH7" s="93">
        <v>3</v>
      </c>
      <c r="AI7" s="94">
        <f>IF(K7=0,"",IF(AH7=0,"",(AH7/K7)))</f>
        <v>0.0055147058823529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4</v>
      </c>
      <c r="AR7" s="100">
        <f>IF(K7=0,"",IF(AQ7=0,"",(AQ7/K7)))</f>
        <v>0.0073529411764706</v>
      </c>
      <c r="AS7" s="99"/>
      <c r="AT7" s="101">
        <f>IFERROR(AR7/AQ7,"-")</f>
        <v>0.0018382352941176</v>
      </c>
      <c r="AU7" s="102"/>
      <c r="AV7" s="103">
        <f>IFERROR(AU7/AQ7,"-")</f>
        <v>0</v>
      </c>
      <c r="AW7" s="104"/>
      <c r="AX7" s="104"/>
      <c r="AY7" s="104"/>
      <c r="AZ7" s="105">
        <v>29</v>
      </c>
      <c r="BA7" s="106">
        <f>IF(K7=0,"",IF(AZ7=0,"",(AZ7/K7)))</f>
        <v>0.053308823529412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353</v>
      </c>
      <c r="BJ7" s="112">
        <f>IF(K7=0,"",IF(BI7=0,"",(BI7/K7)))</f>
        <v>0.64889705882353</v>
      </c>
      <c r="BK7" s="113">
        <v>36</v>
      </c>
      <c r="BL7" s="114">
        <f>IFERROR(BK7/BI7,"-")</f>
        <v>0.10198300283286</v>
      </c>
      <c r="BM7" s="115">
        <v>1186500</v>
      </c>
      <c r="BN7" s="116">
        <f>IFERROR(BM7/BI7,"-")</f>
        <v>3361.1898016997</v>
      </c>
      <c r="BO7" s="117">
        <v>14</v>
      </c>
      <c r="BP7" s="117">
        <v>2</v>
      </c>
      <c r="BQ7" s="117">
        <v>20</v>
      </c>
      <c r="BR7" s="118">
        <v>121</v>
      </c>
      <c r="BS7" s="119">
        <f>IF(K7=0,"",IF(BR7=0,"",(BR7/K7)))</f>
        <v>0.22242647058824</v>
      </c>
      <c r="BT7" s="120">
        <v>18</v>
      </c>
      <c r="BU7" s="121">
        <f>IFERROR(BT7/BR7,"-")</f>
        <v>0.14876033057851</v>
      </c>
      <c r="BV7" s="122">
        <v>2247000</v>
      </c>
      <c r="BW7" s="123">
        <f>IFERROR(BV7/BR7,"-")</f>
        <v>18570.247933884</v>
      </c>
      <c r="BX7" s="124">
        <v>5</v>
      </c>
      <c r="BY7" s="124"/>
      <c r="BZ7" s="124">
        <v>13</v>
      </c>
      <c r="CA7" s="125">
        <v>20</v>
      </c>
      <c r="CB7" s="126">
        <f>IF(K7=0,"",IF(CA7=0,"",(CA7/K7)))</f>
        <v>0.036764705882353</v>
      </c>
      <c r="CC7" s="127">
        <v>5</v>
      </c>
      <c r="CD7" s="128">
        <f>IFERROR(CC7/CA7,"-")</f>
        <v>0.25</v>
      </c>
      <c r="CE7" s="129">
        <v>365000</v>
      </c>
      <c r="CF7" s="130">
        <f>IFERROR(CE7/CA7,"-")</f>
        <v>18250</v>
      </c>
      <c r="CG7" s="131">
        <v>1</v>
      </c>
      <c r="CH7" s="131">
        <v>1</v>
      </c>
      <c r="CI7" s="131">
        <v>3</v>
      </c>
      <c r="CJ7" s="132">
        <v>60</v>
      </c>
      <c r="CK7" s="133">
        <v>3819500</v>
      </c>
      <c r="CL7" s="133">
        <v>899000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4.4882331998244</v>
      </c>
      <c r="B10" s="153"/>
      <c r="C10" s="153"/>
      <c r="D10" s="153"/>
      <c r="E10" s="154" t="s">
        <v>62</v>
      </c>
      <c r="F10" s="154"/>
      <c r="G10" s="203">
        <f>SUM(G6:G9)</f>
        <v>7465666</v>
      </c>
      <c r="H10" s="153">
        <f>SUM(H6:H9)</f>
        <v>8388</v>
      </c>
      <c r="I10" s="153">
        <f>SUM(I6:I9)</f>
        <v>0</v>
      </c>
      <c r="J10" s="153">
        <f>SUM(J6:J9)</f>
        <v>425743</v>
      </c>
      <c r="K10" s="153">
        <f>SUM(K6:K9)</f>
        <v>3891</v>
      </c>
      <c r="L10" s="155">
        <f>IFERROR(K10/J10,"-")</f>
        <v>0.0091393164420789</v>
      </c>
      <c r="M10" s="156">
        <f>SUM(M6:M9)</f>
        <v>171</v>
      </c>
      <c r="N10" s="156">
        <f>SUM(N6:N9)</f>
        <v>1475</v>
      </c>
      <c r="O10" s="155">
        <f>IFERROR(M10/K10,"-")</f>
        <v>0.043947571318427</v>
      </c>
      <c r="P10" s="157">
        <f>IFERROR(G10/K10,"-")</f>
        <v>1918.7011051144</v>
      </c>
      <c r="Q10" s="158">
        <f>SUM(Q6:Q9)</f>
        <v>510</v>
      </c>
      <c r="R10" s="155">
        <f>IFERROR(Q10/K10,"-")</f>
        <v>0.13107170393215</v>
      </c>
      <c r="S10" s="203">
        <f>SUM(S6:S9)</f>
        <v>33507650</v>
      </c>
      <c r="T10" s="203">
        <f>IFERROR(S10/K10,"-")</f>
        <v>8611.578000514</v>
      </c>
      <c r="U10" s="203">
        <f>IFERROR(S10/Q10,"-")</f>
        <v>65701.274509804</v>
      </c>
      <c r="V10" s="203">
        <f>S10-G10</f>
        <v>26041984</v>
      </c>
      <c r="W10" s="159">
        <f>S10/G10</f>
        <v>4.4882331998244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