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<sst xmlns="http://schemas.openxmlformats.org/spreadsheetml/2006/main" uniqueCount="63">
  <si>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</si>
  <si>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</si>
  <si>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</si>
  <si>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</si>
  <si>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</si>
  <si>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</si>
  <si>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</si>
  <si>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</si>
  <si>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</si>
  <si>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</si>
  <si>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</si>
  <si>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</si>
  <si>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</si>
  <si>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</si>
  <si>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</si>
  <si>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</si>
  <si>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</si>
  <si>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</si>
  <si>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</si>
  <si>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</si>
  <si>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</si>
  <si>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</si>
  <si>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</si>
  <si>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</si>
  <si>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11月</t>
  </si>
  <si>
    <t>蜜と月</t>
  </si>
  <si>
    <t>最終更新日</t>
  </si>
  <si>
    <t>02月28日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</si>
  <si>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</si>
  <si>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</si>
  <si>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</si>
  <si>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</si>
  <si>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</si>
  <si>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</si>
  <si>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</si>
  <si>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</si>
  <si>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</si>
  <si>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</si>
  <si>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</si>
  <si>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</si>
  <si>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</si>
  <si>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</si>
  <si>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</si>
  <si>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</si>
  <si>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</si>
  <si>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</si>
  <si>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</si>
  <si>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</si>
  <si>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</si>
  <si>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</si>
  <si>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</si>
  <si>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</si>
  <si>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</si>
  <si>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</si>
  <si>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</si>
  <si>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</si>
  <si>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</si>
  <si>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mk_yd</t>
  </si>
  <si>
    <t>YDN（ディスプレイ）</t>
  </si>
  <si>
    <t>11/1～11/30</t>
  </si>
  <si>
    <t>mk_ys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</si>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</sst>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4500"/>
        <bgColor rgb="FFff4500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2</v>
      </c>
      <c r="D6" s="208">
        <v>5902584</v>
      </c>
      <c r="E6" s="36">
        <v>2503</v>
      </c>
      <c r="F6" s="36">
        <v>0</v>
      </c>
      <c r="G6" s="36">
        <v>258181</v>
      </c>
      <c r="H6" s="43">
        <v>1432</v>
      </c>
      <c r="I6" s="44">
        <v>15</v>
      </c>
      <c r="J6" s="47">
        <f>H6+I6</f>
        <v>1447</v>
      </c>
      <c r="K6" s="37">
        <f>IFERROR(J6/G6,"-")</f>
        <v>0.0056045952258299</v>
      </c>
      <c r="L6" s="36">
        <v>39</v>
      </c>
      <c r="M6" s="36">
        <v>584</v>
      </c>
      <c r="N6" s="37">
        <f>IFERROR(L6/J6,"-")</f>
        <v>0.026952315134762</v>
      </c>
      <c r="O6" s="38">
        <f>IFERROR(D6/J6,"-")</f>
        <v>4079.1872840359</v>
      </c>
      <c r="P6" s="39">
        <v>117</v>
      </c>
      <c r="Q6" s="37">
        <f>IFERROR(P6/J6,"-")</f>
        <v>0.080856945404285</v>
      </c>
      <c r="R6" s="213">
        <v>3786000</v>
      </c>
      <c r="S6" s="214">
        <f>IFERROR(R6/J6,"-")</f>
        <v>2616.4478230822</v>
      </c>
      <c r="T6" s="214">
        <f>IFERROR(R6/P6,"-")</f>
        <v>32358.974358974</v>
      </c>
      <c r="U6" s="208">
        <f>IFERROR(R6-D6,"-")</f>
        <v>-2116584</v>
      </c>
      <c r="V6" s="40">
        <f>R6/D6</f>
        <v>0.64141399766611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5902584</v>
      </c>
      <c r="E9" s="21">
        <f>SUM(E6:E7)</f>
        <v>2503</v>
      </c>
      <c r="F9" s="21">
        <f>SUM(F6:F7)</f>
        <v>0</v>
      </c>
      <c r="G9" s="21">
        <f>SUM(G6:G7)</f>
        <v>258181</v>
      </c>
      <c r="H9" s="21">
        <f>SUM(H6:H7)</f>
        <v>1432</v>
      </c>
      <c r="I9" s="21">
        <f>SUM(I6:I7)</f>
        <v>15</v>
      </c>
      <c r="J9" s="21">
        <f>SUM(J6:J7)</f>
        <v>1447</v>
      </c>
      <c r="K9" s="22">
        <f>IFERROR(J9/G9,"-")</f>
        <v>0.0056045952258299</v>
      </c>
      <c r="L9" s="33">
        <f>SUM(L6:L7)</f>
        <v>39</v>
      </c>
      <c r="M9" s="33">
        <f>SUM(M6:M7)</f>
        <v>584</v>
      </c>
      <c r="N9" s="22">
        <f>IFERROR(L9/J9,"-")</f>
        <v>0.026952315134762</v>
      </c>
      <c r="O9" s="23">
        <f>IFERROR(D9/J9,"-")</f>
        <v>4079.1872840359</v>
      </c>
      <c r="P9" s="24">
        <f>SUM(P6:P7)</f>
        <v>117</v>
      </c>
      <c r="Q9" s="22">
        <f>IFERROR(P9/J9,"-")</f>
        <v>0.080856945404285</v>
      </c>
      <c r="R9" s="25">
        <f>SUM(R6:R7)</f>
        <v>3786000</v>
      </c>
      <c r="S9" s="25">
        <f>IFERROR(R9/J9,"-")</f>
        <v>2616.4478230822</v>
      </c>
      <c r="T9" s="25">
        <f>IFERROR(R9/P9,"-")</f>
        <v>32358.974358974</v>
      </c>
      <c r="U9" s="26">
        <f>SUM(U6:U7)</f>
        <v>-2116584</v>
      </c>
      <c r="V9" s="27">
        <f>IFERROR(R9/D9,"-")</f>
        <v>0.64141399766611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0.64141399766611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5902584</v>
      </c>
      <c r="H6" s="80">
        <v>2502</v>
      </c>
      <c r="I6" s="80">
        <v>0</v>
      </c>
      <c r="J6" s="80">
        <v>258180</v>
      </c>
      <c r="K6" s="81">
        <v>1446</v>
      </c>
      <c r="L6" s="82">
        <f>IFERROR(K6/J6,"-")</f>
        <v>0.0056007436672089</v>
      </c>
      <c r="M6" s="80">
        <v>39</v>
      </c>
      <c r="N6" s="80">
        <v>583</v>
      </c>
      <c r="O6" s="82">
        <f>IFERROR(M6/(K6),"-")</f>
        <v>0.026970954356846</v>
      </c>
      <c r="P6" s="83">
        <f>IFERROR(G6/SUM(K6:K6),"-")</f>
        <v>4082.0082987552</v>
      </c>
      <c r="Q6" s="84">
        <v>117</v>
      </c>
      <c r="R6" s="82">
        <f>IF(K6=0,"-",Q6/K6)</f>
        <v>0.080912863070539</v>
      </c>
      <c r="S6" s="200">
        <v>3786000</v>
      </c>
      <c r="T6" s="201">
        <f>IFERROR(S6/K6,"-")</f>
        <v>2618.2572614108</v>
      </c>
      <c r="U6" s="201">
        <f>IFERROR(S6/Q6,"-")</f>
        <v>32358.974358974</v>
      </c>
      <c r="V6" s="202">
        <f>SUM(S6:S6)-SUM(G6:G6)</f>
        <v>-2116584</v>
      </c>
      <c r="W6" s="86">
        <f>SUM(S6:S6)/SUM(G6:G6)</f>
        <v>0.64141399766611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>
        <v>1</v>
      </c>
      <c r="AI6" s="94">
        <f>IF(K6=0,"",IF(AH6=0,"",(AH6/K6)))</f>
        <v>0.00069156293222683</v>
      </c>
      <c r="AJ6" s="93"/>
      <c r="AK6" s="95">
        <f>IFERROR(AJ6/AH6,"-")</f>
        <v>0</v>
      </c>
      <c r="AL6" s="96"/>
      <c r="AM6" s="97">
        <f>IFERROR(AL6/AH6,"-")</f>
        <v>0</v>
      </c>
      <c r="AN6" s="98"/>
      <c r="AO6" s="98"/>
      <c r="AP6" s="98"/>
      <c r="AQ6" s="99">
        <v>29</v>
      </c>
      <c r="AR6" s="100">
        <f>IF(K6=0,"",IF(AQ6=0,"",(AQ6/K6)))</f>
        <v>0.020055325034578</v>
      </c>
      <c r="AS6" s="99">
        <v>1</v>
      </c>
      <c r="AT6" s="101">
        <f>IFERROR(AR6/AQ6,"-")</f>
        <v>0.00069156293222683</v>
      </c>
      <c r="AU6" s="102">
        <v>153000</v>
      </c>
      <c r="AV6" s="103">
        <f>IFERROR(AU6/AQ6,"-")</f>
        <v>5275.8620689655</v>
      </c>
      <c r="AW6" s="104"/>
      <c r="AX6" s="104"/>
      <c r="AY6" s="104">
        <v>1</v>
      </c>
      <c r="AZ6" s="105">
        <v>81</v>
      </c>
      <c r="BA6" s="106">
        <f>IF(K6=0,"",IF(AZ6=0,"",(AZ6/K6)))</f>
        <v>0.056016597510373</v>
      </c>
      <c r="BB6" s="105">
        <v>5</v>
      </c>
      <c r="BC6" s="107">
        <f>IFERROR(BB6/AZ6,"-")</f>
        <v>0.061728395061728</v>
      </c>
      <c r="BD6" s="108">
        <v>42000</v>
      </c>
      <c r="BE6" s="109">
        <f>IFERROR(BD6/AZ6,"-")</f>
        <v>518.51851851852</v>
      </c>
      <c r="BF6" s="110">
        <v>2</v>
      </c>
      <c r="BG6" s="110">
        <v>2</v>
      </c>
      <c r="BH6" s="110">
        <v>1</v>
      </c>
      <c r="BI6" s="111">
        <v>814</v>
      </c>
      <c r="BJ6" s="112">
        <f>IF(K6=0,"",IF(BI6=0,"",(BI6/K6)))</f>
        <v>0.56293222683264</v>
      </c>
      <c r="BK6" s="113">
        <v>47</v>
      </c>
      <c r="BL6" s="114">
        <f>IFERROR(BK6/BI6,"-")</f>
        <v>0.057739557739558</v>
      </c>
      <c r="BM6" s="115">
        <v>1368000</v>
      </c>
      <c r="BN6" s="116">
        <f>IFERROR(BM6/BI6,"-")</f>
        <v>1680.5896805897</v>
      </c>
      <c r="BO6" s="117">
        <v>24</v>
      </c>
      <c r="BP6" s="117">
        <v>7</v>
      </c>
      <c r="BQ6" s="117">
        <v>16</v>
      </c>
      <c r="BR6" s="118">
        <v>440</v>
      </c>
      <c r="BS6" s="119">
        <f>IF(K6=0,"",IF(BR6=0,"",(BR6/K6)))</f>
        <v>0.30428769017981</v>
      </c>
      <c r="BT6" s="120">
        <v>50</v>
      </c>
      <c r="BU6" s="121">
        <f>IFERROR(BT6/BR6,"-")</f>
        <v>0.11363636363636</v>
      </c>
      <c r="BV6" s="122">
        <v>1750000</v>
      </c>
      <c r="BW6" s="123">
        <f>IFERROR(BV6/BR6,"-")</f>
        <v>3977.2727272727</v>
      </c>
      <c r="BX6" s="124">
        <v>20</v>
      </c>
      <c r="BY6" s="124">
        <v>9</v>
      </c>
      <c r="BZ6" s="124">
        <v>21</v>
      </c>
      <c r="CA6" s="125">
        <v>81</v>
      </c>
      <c r="CB6" s="126">
        <f>IF(K6=0,"",IF(CA6=0,"",(CA6/K6)))</f>
        <v>0.056016597510373</v>
      </c>
      <c r="CC6" s="127">
        <v>14</v>
      </c>
      <c r="CD6" s="128">
        <f>IFERROR(CC6/CA6,"-")</f>
        <v>0.17283950617284</v>
      </c>
      <c r="CE6" s="129">
        <v>473000</v>
      </c>
      <c r="CF6" s="130">
        <f>IFERROR(CE6/CA6,"-")</f>
        <v>5839.5061728395</v>
      </c>
      <c r="CG6" s="131">
        <v>3</v>
      </c>
      <c r="CH6" s="131">
        <v>1</v>
      </c>
      <c r="CI6" s="131">
        <v>10</v>
      </c>
      <c r="CJ6" s="132">
        <v>117</v>
      </c>
      <c r="CK6" s="133">
        <v>3786000</v>
      </c>
      <c r="CL6" s="133">
        <v>460000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1</v>
      </c>
      <c r="I7" s="80">
        <v>0</v>
      </c>
      <c r="J7" s="80">
        <v>1</v>
      </c>
      <c r="K7" s="81">
        <v>1</v>
      </c>
      <c r="L7" s="82">
        <f>IFERROR(K7/J7,"-")</f>
        <v>1</v>
      </c>
      <c r="M7" s="80">
        <v>0</v>
      </c>
      <c r="N7" s="80">
        <v>1</v>
      </c>
      <c r="O7" s="82">
        <f>IFERROR(M7/(K7),"-")</f>
        <v>0</v>
      </c>
      <c r="P7" s="83">
        <f>IFERROR(G7/SUM(K7:K7),"-")</f>
        <v>0</v>
      </c>
      <c r="Q7" s="84">
        <v>0</v>
      </c>
      <c r="R7" s="82">
        <f>IF(K7=0,"-",Q7/K7)</f>
        <v>0</v>
      </c>
      <c r="S7" s="200"/>
      <c r="T7" s="201">
        <f>IFERROR(S7/K7,"-")</f>
        <v>0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>
        <f>IF(K7=0,"",IF(Y7=0,"",(Y7/K7)))</f>
        <v>0</v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>
        <f>IF(K7=0,"",IF(AH7=0,"",(AH7/K7)))</f>
        <v>0</v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>
        <f>IF(K7=0,"",IF(AQ7=0,"",(AQ7/K7)))</f>
        <v>0</v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/>
      <c r="BA7" s="106">
        <f>IF(K7=0,"",IF(AZ7=0,"",(AZ7/K7)))</f>
        <v>0</v>
      </c>
      <c r="BB7" s="105"/>
      <c r="BC7" s="107" t="str">
        <f>IFERROR(BB7/AZ7,"-")</f>
        <v>-</v>
      </c>
      <c r="BD7" s="108"/>
      <c r="BE7" s="109" t="str">
        <f>IFERROR(BD7/AZ7,"-")</f>
        <v>-</v>
      </c>
      <c r="BF7" s="110"/>
      <c r="BG7" s="110"/>
      <c r="BH7" s="110"/>
      <c r="BI7" s="111">
        <v>1</v>
      </c>
      <c r="BJ7" s="112">
        <f>IF(K7=0,"",IF(BI7=0,"",(BI7/K7)))</f>
        <v>1</v>
      </c>
      <c r="BK7" s="113"/>
      <c r="BL7" s="114">
        <f>IFERROR(BK7/BI7,"-")</f>
        <v>0</v>
      </c>
      <c r="BM7" s="115"/>
      <c r="BN7" s="116">
        <f>IFERROR(BM7/BI7,"-")</f>
        <v>0</v>
      </c>
      <c r="BO7" s="117"/>
      <c r="BP7" s="117"/>
      <c r="BQ7" s="117"/>
      <c r="BR7" s="118"/>
      <c r="BS7" s="119">
        <f>IF(K7=0,"",IF(BR7=0,"",(BR7/K7)))</f>
        <v>0</v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>
        <f>IF(K7=0,"",IF(CA7=0,"",(CA7/K7)))</f>
        <v>0</v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0</v>
      </c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135"/>
      <c r="B8" s="55"/>
      <c r="C8" s="136"/>
      <c r="D8" s="137"/>
      <c r="E8" s="79"/>
      <c r="F8" s="79"/>
      <c r="G8" s="205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76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135"/>
      <c r="B9" s="149"/>
      <c r="C9" s="80"/>
      <c r="D9" s="80"/>
      <c r="E9" s="150"/>
      <c r="F9" s="151"/>
      <c r="G9" s="206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152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70">
        <f>W10</f>
        <v>0.64141399766611</v>
      </c>
      <c r="B10" s="153"/>
      <c r="C10" s="153"/>
      <c r="D10" s="153"/>
      <c r="E10" s="154" t="s">
        <v>62</v>
      </c>
      <c r="F10" s="154"/>
      <c r="G10" s="203">
        <f>SUM(G6:G9)</f>
        <v>5902584</v>
      </c>
      <c r="H10" s="153">
        <f>SUM(H6:H9)</f>
        <v>2503</v>
      </c>
      <c r="I10" s="153">
        <f>SUM(I6:I9)</f>
        <v>0</v>
      </c>
      <c r="J10" s="153">
        <f>SUM(J6:J9)</f>
        <v>258181</v>
      </c>
      <c r="K10" s="153">
        <f>SUM(K6:K9)</f>
        <v>1447</v>
      </c>
      <c r="L10" s="155">
        <f>IFERROR(K10/J10,"-")</f>
        <v>0.0056045952258299</v>
      </c>
      <c r="M10" s="156">
        <f>SUM(M6:M9)</f>
        <v>39</v>
      </c>
      <c r="N10" s="156">
        <f>SUM(N6:N9)</f>
        <v>584</v>
      </c>
      <c r="O10" s="155">
        <f>IFERROR(M10/K10,"-")</f>
        <v>0.026952315134762</v>
      </c>
      <c r="P10" s="157">
        <f>IFERROR(G10/K10,"-")</f>
        <v>4079.1872840359</v>
      </c>
      <c r="Q10" s="158">
        <f>SUM(Q6:Q9)</f>
        <v>117</v>
      </c>
      <c r="R10" s="155">
        <f>IFERROR(Q10/K10,"-")</f>
        <v>0.080856945404285</v>
      </c>
      <c r="S10" s="203">
        <f>SUM(S6:S9)</f>
        <v>3786000</v>
      </c>
      <c r="T10" s="203">
        <f>IFERROR(S10/K10,"-")</f>
        <v>2616.4478230822</v>
      </c>
      <c r="U10" s="203">
        <f>IFERROR(S10/Q10,"-")</f>
        <v>32358.974358974</v>
      </c>
      <c r="V10" s="203">
        <f>S10-G10</f>
        <v>-2116584</v>
      </c>
      <c r="W10" s="159">
        <f>S10/G10</f>
        <v>0.64141399766611</v>
      </c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