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<sst xmlns="http://schemas.openxmlformats.org/spreadsheetml/2006/main" uniqueCount="63">
  <si>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</si>
  <si>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</si>
  <si>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</si>
  <si>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</si>
  <si>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</si>
  <si>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</si>
  <si>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</si>
  <si>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</si>
  <si>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</si>
  <si>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</si>
  <si>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</si>
  <si>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</si>
  <si>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</si>
  <si>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</si>
  <si>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</si>
  <si>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</si>
  <si>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</si>
  <si>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</si>
  <si>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</si>
  <si>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</si>
  <si>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</si>
  <si>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</si>
  <si>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</si>
  <si>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</si>
  <si>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</si>
  <si>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蜜と月</t>
  </si>
  <si>
    <t>最終更新日</t>
  </si>
  <si>
    <t>11月30日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</si>
  <si>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</si>
  <si>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</si>
  <si>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</si>
  <si>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</si>
  <si>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</si>
  <si>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</si>
  <si>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</si>
  <si>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</si>
  <si>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</si>
  <si>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</si>
  <si>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</si>
  <si>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</si>
  <si>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</si>
  <si>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</si>
  <si>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</si>
  <si>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</si>
  <si>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</si>
  <si>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</si>
  <si>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</si>
  <si>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</si>
  <si>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</si>
  <si>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</si>
  <si>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</si>
  <si>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</si>
  <si>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</si>
  <si>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</si>
  <si>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</si>
  <si>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</si>
  <si>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</si>
  <si>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</si>
  <si>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YDN（ディスプレイ）</t>
  </si>
  <si>
    <t>8/1～8/31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</si>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</sst>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7243091</v>
      </c>
      <c r="E6" s="36">
        <v>3811</v>
      </c>
      <c r="F6" s="36">
        <v>0</v>
      </c>
      <c r="G6" s="36">
        <v>344755</v>
      </c>
      <c r="H6" s="43">
        <v>2226</v>
      </c>
      <c r="I6" s="44">
        <v>42</v>
      </c>
      <c r="J6" s="47">
        <f>H6+I6</f>
        <v>2268</v>
      </c>
      <c r="K6" s="37">
        <f>IFERROR(J6/G6,"-")</f>
        <v>0.0065785847920987</v>
      </c>
      <c r="L6" s="36">
        <v>61</v>
      </c>
      <c r="M6" s="36">
        <v>943</v>
      </c>
      <c r="N6" s="37">
        <f>IFERROR(L6/J6,"-")</f>
        <v>0.02689594356261</v>
      </c>
      <c r="O6" s="38">
        <f>IFERROR(D6/J6,"-")</f>
        <v>3193.6027336861</v>
      </c>
      <c r="P6" s="39">
        <v>210</v>
      </c>
      <c r="Q6" s="37">
        <f>IFERROR(P6/J6,"-")</f>
        <v>0.092592592592593</v>
      </c>
      <c r="R6" s="213">
        <v>8111450</v>
      </c>
      <c r="S6" s="214">
        <f>IFERROR(R6/J6,"-")</f>
        <v>3576.4770723104</v>
      </c>
      <c r="T6" s="214">
        <f>IFERROR(R6/P6,"-")</f>
        <v>38625.952380952</v>
      </c>
      <c r="U6" s="208">
        <f>IFERROR(R6-D6,"-")</f>
        <v>868359</v>
      </c>
      <c r="V6" s="40">
        <f>R6/D6</f>
        <v>1.1198879042111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7243091</v>
      </c>
      <c r="E9" s="21">
        <f>SUM(E6:E7)</f>
        <v>3811</v>
      </c>
      <c r="F9" s="21">
        <f>SUM(F6:F7)</f>
        <v>0</v>
      </c>
      <c r="G9" s="21">
        <f>SUM(G6:G7)</f>
        <v>344755</v>
      </c>
      <c r="H9" s="21">
        <f>SUM(H6:H7)</f>
        <v>2226</v>
      </c>
      <c r="I9" s="21">
        <f>SUM(I6:I7)</f>
        <v>42</v>
      </c>
      <c r="J9" s="21">
        <f>SUM(J6:J7)</f>
        <v>2268</v>
      </c>
      <c r="K9" s="22">
        <f>IFERROR(J9/G9,"-")</f>
        <v>0.0065785847920987</v>
      </c>
      <c r="L9" s="33">
        <f>SUM(L6:L7)</f>
        <v>61</v>
      </c>
      <c r="M9" s="33">
        <f>SUM(M6:M7)</f>
        <v>943</v>
      </c>
      <c r="N9" s="22">
        <f>IFERROR(L9/J9,"-")</f>
        <v>0.02689594356261</v>
      </c>
      <c r="O9" s="23">
        <f>IFERROR(D9/J9,"-")</f>
        <v>3193.6027336861</v>
      </c>
      <c r="P9" s="24">
        <f>SUM(P6:P7)</f>
        <v>210</v>
      </c>
      <c r="Q9" s="22">
        <f>IFERROR(P9/J9,"-")</f>
        <v>0.092592592592593</v>
      </c>
      <c r="R9" s="25">
        <f>SUM(R6:R7)</f>
        <v>8111450</v>
      </c>
      <c r="S9" s="25">
        <f>IFERROR(R9/J9,"-")</f>
        <v>3576.4770723104</v>
      </c>
      <c r="T9" s="25">
        <f>IFERROR(R9/P9,"-")</f>
        <v>38625.952380952</v>
      </c>
      <c r="U9" s="26">
        <f>SUM(U6:U7)</f>
        <v>868359</v>
      </c>
      <c r="V9" s="27">
        <f>IFERROR(R9/D9,"-")</f>
        <v>1.1198879042111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1.1198879042111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7243091</v>
      </c>
      <c r="H6" s="80">
        <v>3811</v>
      </c>
      <c r="I6" s="80">
        <v>0</v>
      </c>
      <c r="J6" s="80">
        <v>344740</v>
      </c>
      <c r="K6" s="81">
        <v>2268</v>
      </c>
      <c r="L6" s="82">
        <f>IFERROR(K6/J6,"-")</f>
        <v>0.0065788710332424</v>
      </c>
      <c r="M6" s="80">
        <v>61</v>
      </c>
      <c r="N6" s="80">
        <v>943</v>
      </c>
      <c r="O6" s="82">
        <f>IFERROR(M6/(K6),"-")</f>
        <v>0.02689594356261</v>
      </c>
      <c r="P6" s="83">
        <f>IFERROR(G6/SUM(K6:K6),"-")</f>
        <v>3193.6027336861</v>
      </c>
      <c r="Q6" s="84">
        <v>210</v>
      </c>
      <c r="R6" s="82">
        <f>IF(K6=0,"-",Q6/K6)</f>
        <v>0.092592592592593</v>
      </c>
      <c r="S6" s="200">
        <v>8111450</v>
      </c>
      <c r="T6" s="201">
        <f>IFERROR(S6/K6,"-")</f>
        <v>3576.4770723104</v>
      </c>
      <c r="U6" s="201">
        <f>IFERROR(S6/Q6,"-")</f>
        <v>38625.952380952</v>
      </c>
      <c r="V6" s="202">
        <f>SUM(S6:S6)-SUM(G6:G6)</f>
        <v>868359</v>
      </c>
      <c r="W6" s="86">
        <f>SUM(S6:S6)/SUM(G6:G6)</f>
        <v>1.1198879042111</v>
      </c>
      <c r="Y6" s="87">
        <v>1</v>
      </c>
      <c r="Z6" s="88">
        <f>IF(K6=0,"",IF(Y6=0,"",(Y6/K6)))</f>
        <v>0.00044091710758377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3</v>
      </c>
      <c r="AI6" s="94">
        <f>IF(K6=0,"",IF(AH6=0,"",(AH6/K6)))</f>
        <v>0.0013227513227513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41</v>
      </c>
      <c r="AR6" s="100">
        <f>IF(K6=0,"",IF(AQ6=0,"",(AQ6/K6)))</f>
        <v>0.018077601410935</v>
      </c>
      <c r="AS6" s="99"/>
      <c r="AT6" s="101">
        <f>IFERROR(AR6/AQ6,"-")</f>
        <v>0.00044091710758377</v>
      </c>
      <c r="AU6" s="102"/>
      <c r="AV6" s="103">
        <f>IFERROR(AU6/AQ6,"-")</f>
        <v>0</v>
      </c>
      <c r="AW6" s="104"/>
      <c r="AX6" s="104"/>
      <c r="AY6" s="104"/>
      <c r="AZ6" s="105">
        <v>119</v>
      </c>
      <c r="BA6" s="106">
        <f>IF(K6=0,"",IF(AZ6=0,"",(AZ6/K6)))</f>
        <v>0.052469135802469</v>
      </c>
      <c r="BB6" s="105">
        <v>8</v>
      </c>
      <c r="BC6" s="107">
        <f>IFERROR(BB6/AZ6,"-")</f>
        <v>0.067226890756303</v>
      </c>
      <c r="BD6" s="108">
        <v>93000</v>
      </c>
      <c r="BE6" s="109">
        <f>IFERROR(BD6/AZ6,"-")</f>
        <v>781.51260504202</v>
      </c>
      <c r="BF6" s="110">
        <v>5</v>
      </c>
      <c r="BG6" s="110">
        <v>1</v>
      </c>
      <c r="BH6" s="110">
        <v>2</v>
      </c>
      <c r="BI6" s="111">
        <v>1259</v>
      </c>
      <c r="BJ6" s="112">
        <f>IF(K6=0,"",IF(BI6=0,"",(BI6/K6)))</f>
        <v>0.55511463844797</v>
      </c>
      <c r="BK6" s="113">
        <v>101</v>
      </c>
      <c r="BL6" s="114">
        <f>IFERROR(BK6/BI6,"-")</f>
        <v>0.08022239872915</v>
      </c>
      <c r="BM6" s="115">
        <v>3251000</v>
      </c>
      <c r="BN6" s="116">
        <f>IFERROR(BM6/BI6,"-")</f>
        <v>2582.208101668</v>
      </c>
      <c r="BO6" s="117">
        <v>42</v>
      </c>
      <c r="BP6" s="117">
        <v>17</v>
      </c>
      <c r="BQ6" s="117">
        <v>42</v>
      </c>
      <c r="BR6" s="118">
        <v>725</v>
      </c>
      <c r="BS6" s="119">
        <f>IF(K6=0,"",IF(BR6=0,"",(BR6/K6)))</f>
        <v>0.31966490299824</v>
      </c>
      <c r="BT6" s="120">
        <v>87</v>
      </c>
      <c r="BU6" s="121">
        <f>IFERROR(BT6/BR6,"-")</f>
        <v>0.12</v>
      </c>
      <c r="BV6" s="122">
        <v>3418450</v>
      </c>
      <c r="BW6" s="123">
        <f>IFERROR(BV6/BR6,"-")</f>
        <v>4715.1034482759</v>
      </c>
      <c r="BX6" s="124">
        <v>45</v>
      </c>
      <c r="BY6" s="124">
        <v>9</v>
      </c>
      <c r="BZ6" s="124">
        <v>33</v>
      </c>
      <c r="CA6" s="125">
        <v>120</v>
      </c>
      <c r="CB6" s="126">
        <f>IF(K6=0,"",IF(CA6=0,"",(CA6/K6)))</f>
        <v>0.052910052910053</v>
      </c>
      <c r="CC6" s="127">
        <v>14</v>
      </c>
      <c r="CD6" s="128">
        <f>IFERROR(CC6/CA6,"-")</f>
        <v>0.11666666666667</v>
      </c>
      <c r="CE6" s="129">
        <v>1349000</v>
      </c>
      <c r="CF6" s="130">
        <f>IFERROR(CE6/CA6,"-")</f>
        <v>11241.666666667</v>
      </c>
      <c r="CG6" s="131">
        <v>5</v>
      </c>
      <c r="CH6" s="131">
        <v>1</v>
      </c>
      <c r="CI6" s="131">
        <v>8</v>
      </c>
      <c r="CJ6" s="132">
        <v>210</v>
      </c>
      <c r="CK6" s="133">
        <v>8111450</v>
      </c>
      <c r="CL6" s="133">
        <v>1060000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15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1.1198879042111</v>
      </c>
      <c r="B10" s="153"/>
      <c r="C10" s="153"/>
      <c r="D10" s="153"/>
      <c r="E10" s="154" t="s">
        <v>62</v>
      </c>
      <c r="F10" s="154"/>
      <c r="G10" s="203">
        <f>SUM(G6:G9)</f>
        <v>7243091</v>
      </c>
      <c r="H10" s="153">
        <f>SUM(H6:H9)</f>
        <v>3811</v>
      </c>
      <c r="I10" s="153">
        <f>SUM(I6:I9)</f>
        <v>0</v>
      </c>
      <c r="J10" s="153">
        <f>SUM(J6:J9)</f>
        <v>344755</v>
      </c>
      <c r="K10" s="153">
        <f>SUM(K6:K9)</f>
        <v>2268</v>
      </c>
      <c r="L10" s="155">
        <f>IFERROR(K10/J10,"-")</f>
        <v>0.0065785847920987</v>
      </c>
      <c r="M10" s="156">
        <f>SUM(M6:M9)</f>
        <v>61</v>
      </c>
      <c r="N10" s="156">
        <f>SUM(N6:N9)</f>
        <v>943</v>
      </c>
      <c r="O10" s="155">
        <f>IFERROR(M10/K10,"-")</f>
        <v>0.02689594356261</v>
      </c>
      <c r="P10" s="157">
        <f>IFERROR(G10/K10,"-")</f>
        <v>3193.6027336861</v>
      </c>
      <c r="Q10" s="158">
        <f>SUM(Q6:Q9)</f>
        <v>210</v>
      </c>
      <c r="R10" s="155">
        <f>IFERROR(Q10/K10,"-")</f>
        <v>0.092592592592593</v>
      </c>
      <c r="S10" s="203">
        <f>SUM(S6:S9)</f>
        <v>8111450</v>
      </c>
      <c r="T10" s="203">
        <f>IFERROR(S10/K10,"-")</f>
        <v>3576.4770723104</v>
      </c>
      <c r="U10" s="203">
        <f>IFERROR(S10/Q10,"-")</f>
        <v>38625.952380952</v>
      </c>
      <c r="V10" s="203">
        <f>S10-G10</f>
        <v>868359</v>
      </c>
      <c r="W10" s="159">
        <f>S10/G10</f>
        <v>1.1198879042111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