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<sst xmlns="http://schemas.openxmlformats.org/spreadsheetml/2006/main" uniqueCount="75">
  <si>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</si>
  <si>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</si>
  <si>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</si>
  <si>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</si>
  <si>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</si>
  <si>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</si>
  <si>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</si>
  <si>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</si>
  <si>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</si>
  <si>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</si>
  <si>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</si>
  <si>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</si>
  <si>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</si>
  <si>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</si>
  <si>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</si>
  <si>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</si>
  <si>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</si>
  <si>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</si>
  <si>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</si>
  <si>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</si>
  <si>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</si>
  <si>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</si>
  <si>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</si>
  <si>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</si>
  <si>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08月</t>
  </si>
  <si>
    <t>ヘスティア</t>
  </si>
  <si>
    <t>最終更新日</t>
  </si>
  <si>
    <t>11月09日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</si>
  <si>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</si>
  <si>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</si>
  <si>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</si>
  <si>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</si>
  <si>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</si>
  <si>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</si>
  <si>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</si>
  <si>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</si>
  <si>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</si>
  <si>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</si>
  <si>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</si>
  <si>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</si>
  <si>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</si>
  <si>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</si>
  <si>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</si>
  <si>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</si>
  <si>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</si>
  <si>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</si>
  <si>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</si>
  <si>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</si>
  <si>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</si>
  <si>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</si>
  <si>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</si>
  <si>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</si>
  <si>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</si>
  <si>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</si>
  <si>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</si>
  <si>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</si>
  <si>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</si>
  <si>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</si>
  <si>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</si>
  <si>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</si>
  <si>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</si>
  <si>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8/1～8/31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</si>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</sst>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7579140</v>
      </c>
      <c r="E6" s="36">
        <v>11180</v>
      </c>
      <c r="F6" s="36">
        <v>0</v>
      </c>
      <c r="G6" s="36">
        <v>363566</v>
      </c>
      <c r="H6" s="43">
        <v>2817</v>
      </c>
      <c r="I6" s="44">
        <v>69</v>
      </c>
      <c r="J6" s="47">
        <f>H6+I6</f>
        <v>2886</v>
      </c>
      <c r="K6" s="37">
        <f>IFERROR(J6/G6,"-")</f>
        <v>0.0079380360099679</v>
      </c>
      <c r="L6" s="36">
        <v>89</v>
      </c>
      <c r="M6" s="36">
        <v>705</v>
      </c>
      <c r="N6" s="37">
        <f>IFERROR(L6/J6,"-")</f>
        <v>0.030838530838531</v>
      </c>
      <c r="O6" s="38">
        <f>IFERROR(D6/J6,"-")</f>
        <v>2626.1746361746</v>
      </c>
      <c r="P6" s="39">
        <v>277</v>
      </c>
      <c r="Q6" s="37">
        <f>IFERROR(P6/J6,"-")</f>
        <v>0.095980595980596</v>
      </c>
      <c r="R6" s="213">
        <v>25102180</v>
      </c>
      <c r="S6" s="214">
        <f>IFERROR(R6/J6,"-")</f>
        <v>8697.9140679141</v>
      </c>
      <c r="T6" s="214">
        <f>IFERROR(R6/P6,"-")</f>
        <v>90621.588447653</v>
      </c>
      <c r="U6" s="208">
        <f>IFERROR(R6-D6,"-")</f>
        <v>17523040</v>
      </c>
      <c r="V6" s="40">
        <f>R6/D6</f>
        <v>3.3120090142153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7579140</v>
      </c>
      <c r="E9" s="21">
        <f>SUM(E6:E7)</f>
        <v>11180</v>
      </c>
      <c r="F9" s="21">
        <f>SUM(F6:F7)</f>
        <v>0</v>
      </c>
      <c r="G9" s="21">
        <f>SUM(G6:G7)</f>
        <v>363566</v>
      </c>
      <c r="H9" s="21">
        <f>SUM(H6:H7)</f>
        <v>2817</v>
      </c>
      <c r="I9" s="21">
        <f>SUM(I6:I7)</f>
        <v>69</v>
      </c>
      <c r="J9" s="21">
        <f>SUM(J6:J7)</f>
        <v>2886</v>
      </c>
      <c r="K9" s="22">
        <f>IFERROR(J9/G9,"-")</f>
        <v>0.0079380360099679</v>
      </c>
      <c r="L9" s="33">
        <f>SUM(L6:L7)</f>
        <v>89</v>
      </c>
      <c r="M9" s="33">
        <f>SUM(M6:M7)</f>
        <v>705</v>
      </c>
      <c r="N9" s="22">
        <f>IFERROR(L9/J9,"-")</f>
        <v>0.030838530838531</v>
      </c>
      <c r="O9" s="23">
        <f>IFERROR(D9/J9,"-")</f>
        <v>2626.1746361746</v>
      </c>
      <c r="P9" s="24">
        <f>SUM(P6:P7)</f>
        <v>277</v>
      </c>
      <c r="Q9" s="22">
        <f>IFERROR(P9/J9,"-")</f>
        <v>0.095980595980596</v>
      </c>
      <c r="R9" s="25">
        <f>SUM(R6:R7)</f>
        <v>25102180</v>
      </c>
      <c r="S9" s="25">
        <f>IFERROR(R9/J9,"-")</f>
        <v>8697.9140679141</v>
      </c>
      <c r="T9" s="25">
        <f>IFERROR(R9/P9,"-")</f>
        <v>90621.588447653</v>
      </c>
      <c r="U9" s="26">
        <f>SUM(U6:U7)</f>
        <v>17523040</v>
      </c>
      <c r="V9" s="27">
        <f>IFERROR(R9/D9,"-")</f>
        <v>3.3120090142153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5.5184961372809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3068046</v>
      </c>
      <c r="H7" s="80">
        <v>5958</v>
      </c>
      <c r="I7" s="80">
        <v>0</v>
      </c>
      <c r="J7" s="80">
        <v>177817</v>
      </c>
      <c r="K7" s="81">
        <v>1181</v>
      </c>
      <c r="L7" s="82">
        <f>IFERROR(K7/J7,"-")</f>
        <v>0.0066416596838323</v>
      </c>
      <c r="M7" s="80">
        <v>39</v>
      </c>
      <c r="N7" s="80">
        <v>249</v>
      </c>
      <c r="O7" s="82">
        <f>IFERROR(M7/(K7),"-")</f>
        <v>0.033022861981372</v>
      </c>
      <c r="P7" s="83">
        <f>IFERROR(G7/SUM(K7:K7),"-")</f>
        <v>2597.8374259102</v>
      </c>
      <c r="Q7" s="84">
        <v>111</v>
      </c>
      <c r="R7" s="82">
        <f>IF(K7=0,"-",Q7/K7)</f>
        <v>0.093988145639289</v>
      </c>
      <c r="S7" s="200">
        <v>16931000</v>
      </c>
      <c r="T7" s="201">
        <f>IFERROR(S7/K7,"-")</f>
        <v>14336.155800169</v>
      </c>
      <c r="U7" s="201">
        <f>IFERROR(S7/Q7,"-")</f>
        <v>152531.53153153</v>
      </c>
      <c r="V7" s="202">
        <f>SUM(S7:S7)-SUM(G7:G7)</f>
        <v>13862954</v>
      </c>
      <c r="W7" s="86">
        <f>SUM(S7:S7)/SUM(G7:G7)</f>
        <v>5.5184961372809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>
        <v>2</v>
      </c>
      <c r="AI7" s="94">
        <f>IF(K7=0,"",IF(AH7=0,"",(AH7/K7)))</f>
        <v>0.0016934801016088</v>
      </c>
      <c r="AJ7" s="93"/>
      <c r="AK7" s="95">
        <f>IFERROR(AJ7/AH7,"-")</f>
        <v>0</v>
      </c>
      <c r="AL7" s="96"/>
      <c r="AM7" s="97">
        <f>IFERROR(AL7/AH7,"-")</f>
        <v>0</v>
      </c>
      <c r="AN7" s="98"/>
      <c r="AO7" s="98"/>
      <c r="AP7" s="98"/>
      <c r="AQ7" s="99">
        <v>9</v>
      </c>
      <c r="AR7" s="100">
        <f>IF(K7=0,"",IF(AQ7=0,"",(AQ7/K7)))</f>
        <v>0.0076206604572396</v>
      </c>
      <c r="AS7" s="99"/>
      <c r="AT7" s="101">
        <f>IFERROR(AR7/AQ7,"-")</f>
        <v>0.0008467400508044</v>
      </c>
      <c r="AU7" s="102"/>
      <c r="AV7" s="103">
        <f>IFERROR(AU7/AQ7,"-")</f>
        <v>0</v>
      </c>
      <c r="AW7" s="104"/>
      <c r="AX7" s="104"/>
      <c r="AY7" s="104"/>
      <c r="AZ7" s="105">
        <v>42</v>
      </c>
      <c r="BA7" s="106">
        <f>IF(K7=0,"",IF(AZ7=0,"",(AZ7/K7)))</f>
        <v>0.035563082133785</v>
      </c>
      <c r="BB7" s="105">
        <v>3</v>
      </c>
      <c r="BC7" s="107">
        <f>IFERROR(BB7/AZ7,"-")</f>
        <v>0.071428571428571</v>
      </c>
      <c r="BD7" s="108">
        <v>8653200</v>
      </c>
      <c r="BE7" s="109">
        <f>IFERROR(BD7/AZ7,"-")</f>
        <v>206028.57142857</v>
      </c>
      <c r="BF7" s="110">
        <v>2</v>
      </c>
      <c r="BG7" s="110"/>
      <c r="BH7" s="110">
        <v>1</v>
      </c>
      <c r="BI7" s="111">
        <v>464</v>
      </c>
      <c r="BJ7" s="112">
        <f>IF(K7=0,"",IF(BI7=0,"",(BI7/K7)))</f>
        <v>0.39288738357324</v>
      </c>
      <c r="BK7" s="113">
        <v>38</v>
      </c>
      <c r="BL7" s="114">
        <f>IFERROR(BK7/BI7,"-")</f>
        <v>0.081896551724138</v>
      </c>
      <c r="BM7" s="115">
        <v>579700</v>
      </c>
      <c r="BN7" s="116">
        <f>IFERROR(BM7/BI7,"-")</f>
        <v>1249.3534482759</v>
      </c>
      <c r="BO7" s="117">
        <v>17</v>
      </c>
      <c r="BP7" s="117">
        <v>3</v>
      </c>
      <c r="BQ7" s="117">
        <v>18</v>
      </c>
      <c r="BR7" s="118">
        <v>484</v>
      </c>
      <c r="BS7" s="119">
        <f>IF(K7=0,"",IF(BR7=0,"",(BR7/K7)))</f>
        <v>0.40982218458933</v>
      </c>
      <c r="BT7" s="120">
        <v>51</v>
      </c>
      <c r="BU7" s="121">
        <f>IFERROR(BT7/BR7,"-")</f>
        <v>0.10537190082645</v>
      </c>
      <c r="BV7" s="122">
        <v>3832800</v>
      </c>
      <c r="BW7" s="123">
        <f>IFERROR(BV7/BR7,"-")</f>
        <v>7919.0082644628</v>
      </c>
      <c r="BX7" s="124">
        <v>30</v>
      </c>
      <c r="BY7" s="124">
        <v>4</v>
      </c>
      <c r="BZ7" s="124">
        <v>17</v>
      </c>
      <c r="CA7" s="125">
        <v>180</v>
      </c>
      <c r="CB7" s="126">
        <f>IF(K7=0,"",IF(CA7=0,"",(CA7/K7)))</f>
        <v>0.15241320914479</v>
      </c>
      <c r="CC7" s="127">
        <v>19</v>
      </c>
      <c r="CD7" s="128">
        <f>IFERROR(CC7/CA7,"-")</f>
        <v>0.10555555555556</v>
      </c>
      <c r="CE7" s="129">
        <v>3865300</v>
      </c>
      <c r="CF7" s="130">
        <f>IFERROR(CE7/CA7,"-")</f>
        <v>21473.888888889</v>
      </c>
      <c r="CG7" s="131">
        <v>4</v>
      </c>
      <c r="CH7" s="131">
        <v>1</v>
      </c>
      <c r="CI7" s="131">
        <v>14</v>
      </c>
      <c r="CJ7" s="132">
        <v>111</v>
      </c>
      <c r="CK7" s="133">
        <v>16931000</v>
      </c>
      <c r="CL7" s="133">
        <v>8650000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0.51891510744143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1724521</v>
      </c>
      <c r="H8" s="80">
        <v>2209</v>
      </c>
      <c r="I8" s="80">
        <v>0</v>
      </c>
      <c r="J8" s="80">
        <v>35909</v>
      </c>
      <c r="K8" s="81">
        <v>975</v>
      </c>
      <c r="L8" s="82">
        <f>IFERROR(K8/J8,"-")</f>
        <v>0.027151967473335</v>
      </c>
      <c r="M8" s="80">
        <v>14</v>
      </c>
      <c r="N8" s="80">
        <v>312</v>
      </c>
      <c r="O8" s="82">
        <f>IFERROR(M8/(K8),"-")</f>
        <v>0.014358974358974</v>
      </c>
      <c r="P8" s="83">
        <f>IFERROR(G8/SUM(K8:K8),"-")</f>
        <v>1768.7394871795</v>
      </c>
      <c r="Q8" s="84">
        <v>90</v>
      </c>
      <c r="R8" s="82">
        <f>IF(K8=0,"-",Q8/K8)</f>
        <v>0.092307692307692</v>
      </c>
      <c r="S8" s="200">
        <v>894880</v>
      </c>
      <c r="T8" s="201">
        <f>IFERROR(S8/K8,"-")</f>
        <v>917.82564102564</v>
      </c>
      <c r="U8" s="201">
        <f>IFERROR(S8/Q8,"-")</f>
        <v>9943.1111111111</v>
      </c>
      <c r="V8" s="202">
        <f>SUM(S8:S8)-SUM(G8:G8)</f>
        <v>-829641</v>
      </c>
      <c r="W8" s="86">
        <f>SUM(S8:S8)/SUM(G8:G8)</f>
        <v>0.51891510744143</v>
      </c>
      <c r="Y8" s="87">
        <v>77</v>
      </c>
      <c r="Z8" s="88">
        <f>IF(K8=0,"",IF(Y8=0,"",(Y8/K8)))</f>
        <v>0.078974358974359</v>
      </c>
      <c r="AA8" s="87"/>
      <c r="AB8" s="89">
        <f>IFERROR(AA8/Y8,"-")</f>
        <v>0</v>
      </c>
      <c r="AC8" s="90"/>
      <c r="AD8" s="91">
        <f>IFERROR(AC8/Y8,"-")</f>
        <v>0</v>
      </c>
      <c r="AE8" s="92"/>
      <c r="AF8" s="92"/>
      <c r="AG8" s="92"/>
      <c r="AH8" s="93">
        <v>158</v>
      </c>
      <c r="AI8" s="94">
        <f>IF(K8=0,"",IF(AH8=0,"",(AH8/K8)))</f>
        <v>0.16205128205128</v>
      </c>
      <c r="AJ8" s="93">
        <v>13</v>
      </c>
      <c r="AK8" s="95">
        <f>IFERROR(AJ8/AH8,"-")</f>
        <v>0.082278481012658</v>
      </c>
      <c r="AL8" s="96">
        <v>104200</v>
      </c>
      <c r="AM8" s="97">
        <f>IFERROR(AL8/AH8,"-")</f>
        <v>659.49367088608</v>
      </c>
      <c r="AN8" s="98">
        <v>7</v>
      </c>
      <c r="AO8" s="98">
        <v>2</v>
      </c>
      <c r="AP8" s="98">
        <v>4</v>
      </c>
      <c r="AQ8" s="99">
        <v>113</v>
      </c>
      <c r="AR8" s="100">
        <f>IF(K8=0,"",IF(AQ8=0,"",(AQ8/K8)))</f>
        <v>0.11589743589744</v>
      </c>
      <c r="AS8" s="99">
        <v>10</v>
      </c>
      <c r="AT8" s="101">
        <f>IFERROR(AR8/AQ8,"-")</f>
        <v>0.001025641025641</v>
      </c>
      <c r="AU8" s="102">
        <v>55900</v>
      </c>
      <c r="AV8" s="103">
        <f>IFERROR(AU8/AQ8,"-")</f>
        <v>494.69026548673</v>
      </c>
      <c r="AW8" s="104">
        <v>6</v>
      </c>
      <c r="AX8" s="104">
        <v>1</v>
      </c>
      <c r="AY8" s="104">
        <v>3</v>
      </c>
      <c r="AZ8" s="105">
        <v>224</v>
      </c>
      <c r="BA8" s="106">
        <f>IF(K8=0,"",IF(AZ8=0,"",(AZ8/K8)))</f>
        <v>0.22974358974359</v>
      </c>
      <c r="BB8" s="105">
        <v>19</v>
      </c>
      <c r="BC8" s="107">
        <f>IFERROR(BB8/AZ8,"-")</f>
        <v>0.084821428571429</v>
      </c>
      <c r="BD8" s="108">
        <v>157480</v>
      </c>
      <c r="BE8" s="109">
        <f>IFERROR(BD8/AZ8,"-")</f>
        <v>703.03571428571</v>
      </c>
      <c r="BF8" s="110">
        <v>9</v>
      </c>
      <c r="BG8" s="110">
        <v>6</v>
      </c>
      <c r="BH8" s="110">
        <v>4</v>
      </c>
      <c r="BI8" s="111">
        <v>266</v>
      </c>
      <c r="BJ8" s="112">
        <f>IF(K8=0,"",IF(BI8=0,"",(BI8/K8)))</f>
        <v>0.27282051282051</v>
      </c>
      <c r="BK8" s="113">
        <v>30</v>
      </c>
      <c r="BL8" s="114">
        <f>IFERROR(BK8/BI8,"-")</f>
        <v>0.11278195488722</v>
      </c>
      <c r="BM8" s="115">
        <v>230300</v>
      </c>
      <c r="BN8" s="116">
        <f>IFERROR(BM8/BI8,"-")</f>
        <v>865.78947368421</v>
      </c>
      <c r="BO8" s="117">
        <v>18</v>
      </c>
      <c r="BP8" s="117">
        <v>6</v>
      </c>
      <c r="BQ8" s="117">
        <v>6</v>
      </c>
      <c r="BR8" s="118">
        <v>112</v>
      </c>
      <c r="BS8" s="119">
        <f>IF(K8=0,"",IF(BR8=0,"",(BR8/K8)))</f>
        <v>0.11487179487179</v>
      </c>
      <c r="BT8" s="120">
        <v>14</v>
      </c>
      <c r="BU8" s="121">
        <f>IFERROR(BT8/BR8,"-")</f>
        <v>0.125</v>
      </c>
      <c r="BV8" s="122">
        <v>296000</v>
      </c>
      <c r="BW8" s="123">
        <f>IFERROR(BV8/BR8,"-")</f>
        <v>2642.8571428571</v>
      </c>
      <c r="BX8" s="124">
        <v>9</v>
      </c>
      <c r="BY8" s="124">
        <v>1</v>
      </c>
      <c r="BZ8" s="124">
        <v>4</v>
      </c>
      <c r="CA8" s="125">
        <v>25</v>
      </c>
      <c r="CB8" s="126">
        <f>IF(K8=0,"",IF(CA8=0,"",(CA8/K8)))</f>
        <v>0.025641025641026</v>
      </c>
      <c r="CC8" s="127">
        <v>4</v>
      </c>
      <c r="CD8" s="128">
        <f>IFERROR(CC8/CA8,"-")</f>
        <v>0.16</v>
      </c>
      <c r="CE8" s="129">
        <v>51000</v>
      </c>
      <c r="CF8" s="130">
        <f>IFERROR(CE8/CA8,"-")</f>
        <v>2040</v>
      </c>
      <c r="CG8" s="131">
        <v>2</v>
      </c>
      <c r="CH8" s="131"/>
      <c r="CI8" s="131">
        <v>2</v>
      </c>
      <c r="CJ8" s="132">
        <v>90</v>
      </c>
      <c r="CK8" s="133">
        <v>894880</v>
      </c>
      <c r="CL8" s="133">
        <v>143000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4.5068238878494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1072629</v>
      </c>
      <c r="H10" s="80">
        <v>1068</v>
      </c>
      <c r="I10" s="80">
        <v>0</v>
      </c>
      <c r="J10" s="80">
        <v>90725</v>
      </c>
      <c r="K10" s="81">
        <v>221</v>
      </c>
      <c r="L10" s="82">
        <f>IFERROR(K10/J10,"-")</f>
        <v>0.0024359327638468</v>
      </c>
      <c r="M10" s="80">
        <v>18</v>
      </c>
      <c r="N10" s="80">
        <v>44</v>
      </c>
      <c r="O10" s="82">
        <f>IFERROR(M10/(K10),"-")</f>
        <v>0.081447963800905</v>
      </c>
      <c r="P10" s="83">
        <f>IFERROR(G10/SUM(K10:K10),"-")</f>
        <v>4853.5248868778</v>
      </c>
      <c r="Q10" s="84">
        <v>32</v>
      </c>
      <c r="R10" s="82">
        <f>IF(K10=0,"-",Q10/K10)</f>
        <v>0.1447963800905</v>
      </c>
      <c r="S10" s="200">
        <v>4834150</v>
      </c>
      <c r="T10" s="201">
        <f>IFERROR(S10/K10,"-")</f>
        <v>21873.981900452</v>
      </c>
      <c r="U10" s="201">
        <f>IFERROR(S10/Q10,"-")</f>
        <v>151067.1875</v>
      </c>
      <c r="V10" s="202">
        <f>SUM(S10:S10)-SUM(G10:G10)</f>
        <v>3761521</v>
      </c>
      <c r="W10" s="86">
        <f>SUM(S10:S10)/SUM(G10:G10)</f>
        <v>4.5068238878494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>
        <f>IF(K10=0,"",IF(AQ10=0,"",(AQ10/K10)))</f>
        <v>0</v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>
        <v>23</v>
      </c>
      <c r="BA10" s="106">
        <f>IF(K10=0,"",IF(AZ10=0,"",(AZ10/K10)))</f>
        <v>0.10407239819005</v>
      </c>
      <c r="BB10" s="105">
        <v>6</v>
      </c>
      <c r="BC10" s="107">
        <f>IFERROR(BB10/AZ10,"-")</f>
        <v>0.26086956521739</v>
      </c>
      <c r="BD10" s="108">
        <v>20150</v>
      </c>
      <c r="BE10" s="109">
        <f>IFERROR(BD10/AZ10,"-")</f>
        <v>876.08695652174</v>
      </c>
      <c r="BF10" s="110">
        <v>5</v>
      </c>
      <c r="BG10" s="110">
        <v>1</v>
      </c>
      <c r="BH10" s="110"/>
      <c r="BI10" s="111">
        <v>52</v>
      </c>
      <c r="BJ10" s="112">
        <f>IF(K10=0,"",IF(BI10=0,"",(BI10/K10)))</f>
        <v>0.23529411764706</v>
      </c>
      <c r="BK10" s="113">
        <v>4</v>
      </c>
      <c r="BL10" s="114">
        <f>IFERROR(BK10/BI10,"-")</f>
        <v>0.076923076923077</v>
      </c>
      <c r="BM10" s="115">
        <v>656000</v>
      </c>
      <c r="BN10" s="116">
        <f>IFERROR(BM10/BI10,"-")</f>
        <v>12615.384615385</v>
      </c>
      <c r="BO10" s="117"/>
      <c r="BP10" s="117"/>
      <c r="BQ10" s="117">
        <v>4</v>
      </c>
      <c r="BR10" s="118">
        <v>95</v>
      </c>
      <c r="BS10" s="119">
        <f>IF(K10=0,"",IF(BR10=0,"",(BR10/K10)))</f>
        <v>0.42986425339367</v>
      </c>
      <c r="BT10" s="120">
        <v>12</v>
      </c>
      <c r="BU10" s="121">
        <f>IFERROR(BT10/BR10,"-")</f>
        <v>0.12631578947368</v>
      </c>
      <c r="BV10" s="122">
        <v>1694000</v>
      </c>
      <c r="BW10" s="123">
        <f>IFERROR(BV10/BR10,"-")</f>
        <v>17831.578947368</v>
      </c>
      <c r="BX10" s="124">
        <v>3</v>
      </c>
      <c r="BY10" s="124">
        <v>2</v>
      </c>
      <c r="BZ10" s="124">
        <v>7</v>
      </c>
      <c r="CA10" s="125">
        <v>51</v>
      </c>
      <c r="CB10" s="126">
        <f>IF(K10=0,"",IF(CA10=0,"",(CA10/K10)))</f>
        <v>0.23076923076923</v>
      </c>
      <c r="CC10" s="127">
        <v>10</v>
      </c>
      <c r="CD10" s="128">
        <f>IFERROR(CC10/CA10,"-")</f>
        <v>0.19607843137255</v>
      </c>
      <c r="CE10" s="129">
        <v>2464000</v>
      </c>
      <c r="CF10" s="130">
        <f>IFERROR(CE10/CA10,"-")</f>
        <v>48313.725490196</v>
      </c>
      <c r="CG10" s="131">
        <v>2</v>
      </c>
      <c r="CH10" s="131">
        <v>1</v>
      </c>
      <c r="CI10" s="131">
        <v>7</v>
      </c>
      <c r="CJ10" s="132">
        <v>32</v>
      </c>
      <c r="CK10" s="133">
        <v>4834150</v>
      </c>
      <c r="CL10" s="133">
        <v>1070000</v>
      </c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0.86892393733306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1237335</v>
      </c>
      <c r="H11" s="80">
        <v>865</v>
      </c>
      <c r="I11" s="80">
        <v>0</v>
      </c>
      <c r="J11" s="80">
        <v>7196</v>
      </c>
      <c r="K11" s="81">
        <v>368</v>
      </c>
      <c r="L11" s="82">
        <f>IFERROR(K11/J11,"-")</f>
        <v>0.051139521956643</v>
      </c>
      <c r="M11" s="80">
        <v>11</v>
      </c>
      <c r="N11" s="80">
        <v>79</v>
      </c>
      <c r="O11" s="82">
        <f>IFERROR(M11/(K11),"-")</f>
        <v>0.029891304347826</v>
      </c>
      <c r="P11" s="83">
        <f>IFERROR(G11/SUM(K11:K11),"-")</f>
        <v>3362.3233695652</v>
      </c>
      <c r="Q11" s="84">
        <v>31</v>
      </c>
      <c r="R11" s="82">
        <f>IF(K11=0,"-",Q11/K11)</f>
        <v>0.084239130434783</v>
      </c>
      <c r="S11" s="200">
        <v>1075150</v>
      </c>
      <c r="T11" s="201">
        <f>IFERROR(S11/K11,"-")</f>
        <v>2921.6032608696</v>
      </c>
      <c r="U11" s="201">
        <f>IFERROR(S11/Q11,"-")</f>
        <v>34682.258064516</v>
      </c>
      <c r="V11" s="202">
        <f>SUM(S11:S11)-SUM(G11:G11)</f>
        <v>-162185</v>
      </c>
      <c r="W11" s="86">
        <f>SUM(S11:S11)/SUM(G11:G11)</f>
        <v>0.86892393733306</v>
      </c>
      <c r="Y11" s="87">
        <v>18</v>
      </c>
      <c r="Z11" s="88">
        <f>IF(K11=0,"",IF(Y11=0,"",(Y11/K11)))</f>
        <v>0.048913043478261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28</v>
      </c>
      <c r="AI11" s="94">
        <f>IF(K11=0,"",IF(AH11=0,"",(AH11/K11)))</f>
        <v>0.076086956521739</v>
      </c>
      <c r="AJ11" s="93"/>
      <c r="AK11" s="95">
        <f>IFERROR(AJ11/AH11,"-")</f>
        <v>0</v>
      </c>
      <c r="AL11" s="96"/>
      <c r="AM11" s="97">
        <f>IFERROR(AL11/AH11,"-")</f>
        <v>0</v>
      </c>
      <c r="AN11" s="98"/>
      <c r="AO11" s="98"/>
      <c r="AP11" s="98"/>
      <c r="AQ11" s="99">
        <v>14</v>
      </c>
      <c r="AR11" s="100">
        <f>IF(K11=0,"",IF(AQ11=0,"",(AQ11/K11)))</f>
        <v>0.03804347826087</v>
      </c>
      <c r="AS11" s="99"/>
      <c r="AT11" s="101">
        <f>IFERROR(AR11/AQ11,"-")</f>
        <v>0.0027173913043478</v>
      </c>
      <c r="AU11" s="102"/>
      <c r="AV11" s="103">
        <f>IFERROR(AU11/AQ11,"-")</f>
        <v>0</v>
      </c>
      <c r="AW11" s="104"/>
      <c r="AX11" s="104"/>
      <c r="AY11" s="104"/>
      <c r="AZ11" s="105">
        <v>67</v>
      </c>
      <c r="BA11" s="106">
        <f>IF(K11=0,"",IF(AZ11=0,"",(AZ11/K11)))</f>
        <v>0.1820652173913</v>
      </c>
      <c r="BB11" s="105">
        <v>3</v>
      </c>
      <c r="BC11" s="107">
        <f>IFERROR(BB11/AZ11,"-")</f>
        <v>0.044776119402985</v>
      </c>
      <c r="BD11" s="108">
        <v>16000</v>
      </c>
      <c r="BE11" s="109">
        <f>IFERROR(BD11/AZ11,"-")</f>
        <v>238.80597014925</v>
      </c>
      <c r="BF11" s="110">
        <v>3</v>
      </c>
      <c r="BG11" s="110"/>
      <c r="BH11" s="110"/>
      <c r="BI11" s="111">
        <v>120</v>
      </c>
      <c r="BJ11" s="112">
        <f>IF(K11=0,"",IF(BI11=0,"",(BI11/K11)))</f>
        <v>0.32608695652174</v>
      </c>
      <c r="BK11" s="113">
        <v>7</v>
      </c>
      <c r="BL11" s="114">
        <f>IFERROR(BK11/BI11,"-")</f>
        <v>0.058333333333333</v>
      </c>
      <c r="BM11" s="115">
        <v>55000</v>
      </c>
      <c r="BN11" s="116">
        <f>IFERROR(BM11/BI11,"-")</f>
        <v>458.33333333333</v>
      </c>
      <c r="BO11" s="117">
        <v>4</v>
      </c>
      <c r="BP11" s="117">
        <v>1</v>
      </c>
      <c r="BQ11" s="117">
        <v>2</v>
      </c>
      <c r="BR11" s="118">
        <v>86</v>
      </c>
      <c r="BS11" s="119">
        <f>IF(K11=0,"",IF(BR11=0,"",(BR11/K11)))</f>
        <v>0.23369565217391</v>
      </c>
      <c r="BT11" s="120">
        <v>13</v>
      </c>
      <c r="BU11" s="121">
        <f>IFERROR(BT11/BR11,"-")</f>
        <v>0.15116279069767</v>
      </c>
      <c r="BV11" s="122">
        <v>143900</v>
      </c>
      <c r="BW11" s="123">
        <f>IFERROR(BV11/BR11,"-")</f>
        <v>1673.2558139535</v>
      </c>
      <c r="BX11" s="124">
        <v>10</v>
      </c>
      <c r="BY11" s="124"/>
      <c r="BZ11" s="124">
        <v>3</v>
      </c>
      <c r="CA11" s="125">
        <v>35</v>
      </c>
      <c r="CB11" s="126">
        <f>IF(K11=0,"",IF(CA11=0,"",(CA11/K11)))</f>
        <v>0.095108695652174</v>
      </c>
      <c r="CC11" s="127">
        <v>8</v>
      </c>
      <c r="CD11" s="128">
        <f>IFERROR(CC11/CA11,"-")</f>
        <v>0.22857142857143</v>
      </c>
      <c r="CE11" s="129">
        <v>860250</v>
      </c>
      <c r="CF11" s="130">
        <f>IFERROR(CE11/CA11,"-")</f>
        <v>24578.571428571</v>
      </c>
      <c r="CG11" s="131">
        <v>3</v>
      </c>
      <c r="CH11" s="131"/>
      <c r="CI11" s="131">
        <v>5</v>
      </c>
      <c r="CJ11" s="132">
        <v>31</v>
      </c>
      <c r="CK11" s="133">
        <v>1075150</v>
      </c>
      <c r="CL11" s="133">
        <v>403250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>
        <f>W12</f>
        <v>2.8681791573386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476609</v>
      </c>
      <c r="H12" s="80">
        <v>1080</v>
      </c>
      <c r="I12" s="80">
        <v>0</v>
      </c>
      <c r="J12" s="80">
        <v>51919</v>
      </c>
      <c r="K12" s="81">
        <v>141</v>
      </c>
      <c r="L12" s="82">
        <f>IFERROR(K12/J12,"-")</f>
        <v>0.0027157687936979</v>
      </c>
      <c r="M12" s="80">
        <v>7</v>
      </c>
      <c r="N12" s="80">
        <v>21</v>
      </c>
      <c r="O12" s="82">
        <f>IFERROR(M12/(K12),"-")</f>
        <v>0.049645390070922</v>
      </c>
      <c r="P12" s="83">
        <f>IFERROR(G12/SUM(K12:K12),"-")</f>
        <v>3380.2056737589</v>
      </c>
      <c r="Q12" s="84">
        <v>13</v>
      </c>
      <c r="R12" s="82">
        <f>IF(K12=0,"-",Q12/K12)</f>
        <v>0.092198581560284</v>
      </c>
      <c r="S12" s="200">
        <v>1367000</v>
      </c>
      <c r="T12" s="201">
        <f>IFERROR(S12/K12,"-")</f>
        <v>9695.0354609929</v>
      </c>
      <c r="U12" s="201">
        <f>IFERROR(S12/Q12,"-")</f>
        <v>105153.84615385</v>
      </c>
      <c r="V12" s="202">
        <f>SUM(S12:S12)-SUM(G12:G12)</f>
        <v>890391</v>
      </c>
      <c r="W12" s="86">
        <f>SUM(S12:S12)/SUM(G12:G12)</f>
        <v>2.8681791573386</v>
      </c>
      <c r="Y12" s="87"/>
      <c r="Z12" s="88">
        <f>IF(K12=0,"",IF(Y12=0,"",(Y12/K12)))</f>
        <v>0</v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>
        <f>IF(K12=0,"",IF(AH12=0,"",(AH12/K12)))</f>
        <v>0</v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>
        <v>1</v>
      </c>
      <c r="AR12" s="100">
        <f>IF(K12=0,"",IF(AQ12=0,"",(AQ12/K12)))</f>
        <v>0.0070921985815603</v>
      </c>
      <c r="AS12" s="99"/>
      <c r="AT12" s="101">
        <f>IFERROR(AR12/AQ12,"-")</f>
        <v>0.0070921985815603</v>
      </c>
      <c r="AU12" s="102"/>
      <c r="AV12" s="103">
        <f>IFERROR(AU12/AQ12,"-")</f>
        <v>0</v>
      </c>
      <c r="AW12" s="104"/>
      <c r="AX12" s="104"/>
      <c r="AY12" s="104"/>
      <c r="AZ12" s="105">
        <v>2</v>
      </c>
      <c r="BA12" s="106">
        <f>IF(K12=0,"",IF(AZ12=0,"",(AZ12/K12)))</f>
        <v>0.014184397163121</v>
      </c>
      <c r="BB12" s="105"/>
      <c r="BC12" s="107">
        <f>IFERROR(BB12/AZ12,"-")</f>
        <v>0</v>
      </c>
      <c r="BD12" s="108"/>
      <c r="BE12" s="109">
        <f>IFERROR(BD12/AZ12,"-")</f>
        <v>0</v>
      </c>
      <c r="BF12" s="110"/>
      <c r="BG12" s="110"/>
      <c r="BH12" s="110"/>
      <c r="BI12" s="111">
        <v>61</v>
      </c>
      <c r="BJ12" s="112">
        <f>IF(K12=0,"",IF(BI12=0,"",(BI12/K12)))</f>
        <v>0.43262411347518</v>
      </c>
      <c r="BK12" s="113">
        <v>8</v>
      </c>
      <c r="BL12" s="114">
        <f>IFERROR(BK12/BI12,"-")</f>
        <v>0.13114754098361</v>
      </c>
      <c r="BM12" s="115">
        <v>1302000</v>
      </c>
      <c r="BN12" s="116">
        <f>IFERROR(BM12/BI12,"-")</f>
        <v>21344.262295082</v>
      </c>
      <c r="BO12" s="117">
        <v>2</v>
      </c>
      <c r="BP12" s="117">
        <v>1</v>
      </c>
      <c r="BQ12" s="117">
        <v>5</v>
      </c>
      <c r="BR12" s="118">
        <v>53</v>
      </c>
      <c r="BS12" s="119">
        <f>IF(K12=0,"",IF(BR12=0,"",(BR12/K12)))</f>
        <v>0.3758865248227</v>
      </c>
      <c r="BT12" s="120">
        <v>3</v>
      </c>
      <c r="BU12" s="121">
        <f>IFERROR(BT12/BR12,"-")</f>
        <v>0.056603773584906</v>
      </c>
      <c r="BV12" s="122">
        <v>32000</v>
      </c>
      <c r="BW12" s="123">
        <f>IFERROR(BV12/BR12,"-")</f>
        <v>603.77358490566</v>
      </c>
      <c r="BX12" s="124">
        <v>1</v>
      </c>
      <c r="BY12" s="124">
        <v>1</v>
      </c>
      <c r="BZ12" s="124">
        <v>1</v>
      </c>
      <c r="CA12" s="125">
        <v>24</v>
      </c>
      <c r="CB12" s="126">
        <f>IF(K12=0,"",IF(CA12=0,"",(CA12/K12)))</f>
        <v>0.17021276595745</v>
      </c>
      <c r="CC12" s="127">
        <v>2</v>
      </c>
      <c r="CD12" s="128">
        <f>IFERROR(CC12/CA12,"-")</f>
        <v>0.083333333333333</v>
      </c>
      <c r="CE12" s="129">
        <v>33000</v>
      </c>
      <c r="CF12" s="130">
        <f>IFERROR(CE12/CA12,"-")</f>
        <v>1375</v>
      </c>
      <c r="CG12" s="131">
        <v>1</v>
      </c>
      <c r="CH12" s="131"/>
      <c r="CI12" s="131">
        <v>1</v>
      </c>
      <c r="CJ12" s="132">
        <v>13</v>
      </c>
      <c r="CK12" s="133">
        <v>1367000</v>
      </c>
      <c r="CL12" s="133">
        <v>1105000</v>
      </c>
      <c r="CM12" s="133"/>
      <c r="CN12" s="134" t="str">
        <f>IF(AND(CL12=0,CM12=0),"",IF(AND(CL12&lt;=100000,CM12&lt;=100000),"",IF(CL12/CK12&gt;0.7,"男高",IF(CM12/CK12&gt;0.7,"女高",""))))</f>
        <v>男高</v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3.3120090142153</v>
      </c>
      <c r="B15" s="153"/>
      <c r="C15" s="153"/>
      <c r="D15" s="153"/>
      <c r="E15" s="154" t="s">
        <v>74</v>
      </c>
      <c r="F15" s="154"/>
      <c r="G15" s="203">
        <f>SUM(G6:G14)</f>
        <v>7579140</v>
      </c>
      <c r="H15" s="153">
        <f>SUM(H6:H14)</f>
        <v>11180</v>
      </c>
      <c r="I15" s="153">
        <f>SUM(I6:I14)</f>
        <v>0</v>
      </c>
      <c r="J15" s="153">
        <f>SUM(J6:J14)</f>
        <v>363566</v>
      </c>
      <c r="K15" s="153">
        <f>SUM(K6:K14)</f>
        <v>2886</v>
      </c>
      <c r="L15" s="155">
        <f>IFERROR(K15/J15,"-")</f>
        <v>0.0079380360099679</v>
      </c>
      <c r="M15" s="156">
        <f>SUM(M6:M14)</f>
        <v>89</v>
      </c>
      <c r="N15" s="156">
        <f>SUM(N6:N14)</f>
        <v>705</v>
      </c>
      <c r="O15" s="155">
        <f>IFERROR(M15/K15,"-")</f>
        <v>0.030838530838531</v>
      </c>
      <c r="P15" s="157">
        <f>IFERROR(G15/K15,"-")</f>
        <v>2626.1746361746</v>
      </c>
      <c r="Q15" s="158">
        <f>SUM(Q6:Q14)</f>
        <v>277</v>
      </c>
      <c r="R15" s="155">
        <f>IFERROR(Q15/K15,"-")</f>
        <v>0.095980595980596</v>
      </c>
      <c r="S15" s="203">
        <f>SUM(S6:S14)</f>
        <v>25102180</v>
      </c>
      <c r="T15" s="203">
        <f>IFERROR(S15/K15,"-")</f>
        <v>8697.9140679141</v>
      </c>
      <c r="U15" s="203">
        <f>IFERROR(S15/Q15,"-")</f>
        <v>90621.588447653</v>
      </c>
      <c r="V15" s="203">
        <f>S15-G15</f>
        <v>17523040</v>
      </c>
      <c r="W15" s="159">
        <f>S15/G15</f>
        <v>3.3120090142153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