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<sst xmlns="http://schemas.openxmlformats.org/spreadsheetml/2006/main" uniqueCount="75">
  <si>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</si>
  <si>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</si>
  <si>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</si>
  <si>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</si>
  <si>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</si>
  <si>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</si>
  <si>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</si>
  <si>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</si>
  <si>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</si>
  <si>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</si>
  <si>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</si>
  <si>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</si>
  <si>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</si>
  <si>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</si>
  <si>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</si>
  <si>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</si>
  <si>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</si>
  <si>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</si>
  <si>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</si>
  <si>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</si>
  <si>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</si>
  <si>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</si>
  <si>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</si>
  <si>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</si>
  <si>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06月</t>
  </si>
  <si>
    <t>ヘスティア</t>
  </si>
  <si>
    <t>最終更新日</t>
  </si>
  <si>
    <t>09月19日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</si>
  <si>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</si>
  <si>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</si>
  <si>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</si>
  <si>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</si>
  <si>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</si>
  <si>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</si>
  <si>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</si>
  <si>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</si>
  <si>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</si>
  <si>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</si>
  <si>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</si>
  <si>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</si>
  <si>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</si>
  <si>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</si>
  <si>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</si>
  <si>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</si>
  <si>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</si>
  <si>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</si>
  <si>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</si>
  <si>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</si>
  <si>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</si>
  <si>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</si>
  <si>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</si>
  <si>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</si>
  <si>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</si>
  <si>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</si>
  <si>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</si>
  <si>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</si>
  <si>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</si>
  <si>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</si>
  <si>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</si>
  <si>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</si>
  <si>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</si>
  <si>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6/1～6/30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</si>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</sst>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7621044</v>
      </c>
      <c r="E6" s="36">
        <v>9746</v>
      </c>
      <c r="F6" s="36">
        <v>0</v>
      </c>
      <c r="G6" s="36">
        <v>261054</v>
      </c>
      <c r="H6" s="43">
        <v>2401</v>
      </c>
      <c r="I6" s="44">
        <v>73</v>
      </c>
      <c r="J6" s="47">
        <f>H6+I6</f>
        <v>2474</v>
      </c>
      <c r="K6" s="37">
        <f>IFERROR(J6/G6,"-")</f>
        <v>0.0094769664513855</v>
      </c>
      <c r="L6" s="36">
        <v>73</v>
      </c>
      <c r="M6" s="36">
        <v>627</v>
      </c>
      <c r="N6" s="37">
        <f>IFERROR(L6/J6,"-")</f>
        <v>0.029506871463217</v>
      </c>
      <c r="O6" s="38">
        <f>IFERROR(D6/J6,"-")</f>
        <v>3080.4543249798</v>
      </c>
      <c r="P6" s="39">
        <v>205</v>
      </c>
      <c r="Q6" s="37">
        <f>IFERROR(P6/J6,"-")</f>
        <v>0.082861762328213</v>
      </c>
      <c r="R6" s="213">
        <v>10532700</v>
      </c>
      <c r="S6" s="214">
        <f>IFERROR(R6/J6,"-")</f>
        <v>4257.3565076799</v>
      </c>
      <c r="T6" s="214">
        <f>IFERROR(R6/P6,"-")</f>
        <v>51379.024390244</v>
      </c>
      <c r="U6" s="208">
        <f>IFERROR(R6-D6,"-")</f>
        <v>2911656</v>
      </c>
      <c r="V6" s="40">
        <f>R6/D6</f>
        <v>1.3820547421062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7621044</v>
      </c>
      <c r="E9" s="21">
        <f>SUM(E6:E7)</f>
        <v>9746</v>
      </c>
      <c r="F9" s="21">
        <f>SUM(F6:F7)</f>
        <v>0</v>
      </c>
      <c r="G9" s="21">
        <f>SUM(G6:G7)</f>
        <v>261054</v>
      </c>
      <c r="H9" s="21">
        <f>SUM(H6:H7)</f>
        <v>2401</v>
      </c>
      <c r="I9" s="21">
        <f>SUM(I6:I7)</f>
        <v>73</v>
      </c>
      <c r="J9" s="21">
        <f>SUM(J6:J7)</f>
        <v>2474</v>
      </c>
      <c r="K9" s="22">
        <f>IFERROR(J9/G9,"-")</f>
        <v>0.0094769664513855</v>
      </c>
      <c r="L9" s="33">
        <f>SUM(L6:L7)</f>
        <v>73</v>
      </c>
      <c r="M9" s="33">
        <f>SUM(M6:M7)</f>
        <v>627</v>
      </c>
      <c r="N9" s="22">
        <f>IFERROR(L9/J9,"-")</f>
        <v>0.029506871463217</v>
      </c>
      <c r="O9" s="23">
        <f>IFERROR(D9/J9,"-")</f>
        <v>3080.4543249798</v>
      </c>
      <c r="P9" s="24">
        <f>SUM(P6:P7)</f>
        <v>205</v>
      </c>
      <c r="Q9" s="22">
        <f>IFERROR(P9/J9,"-")</f>
        <v>0.082861762328213</v>
      </c>
      <c r="R9" s="25">
        <f>SUM(R6:R7)</f>
        <v>10532700</v>
      </c>
      <c r="S9" s="25">
        <f>IFERROR(R9/J9,"-")</f>
        <v>4257.3565076799</v>
      </c>
      <c r="T9" s="25">
        <f>IFERROR(R9/P9,"-")</f>
        <v>51379.024390244</v>
      </c>
      <c r="U9" s="26">
        <f>SUM(U6:U7)</f>
        <v>2911656</v>
      </c>
      <c r="V9" s="27">
        <f>IFERROR(R9/D9,"-")</f>
        <v>1.3820547421062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1.3077393210116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3445832</v>
      </c>
      <c r="H7" s="80">
        <v>5156</v>
      </c>
      <c r="I7" s="80">
        <v>0</v>
      </c>
      <c r="J7" s="80">
        <v>118031</v>
      </c>
      <c r="K7" s="81">
        <v>841</v>
      </c>
      <c r="L7" s="82">
        <f>IFERROR(K7/J7,"-")</f>
        <v>0.0071252467572079</v>
      </c>
      <c r="M7" s="80">
        <v>33</v>
      </c>
      <c r="N7" s="80">
        <v>175</v>
      </c>
      <c r="O7" s="82">
        <f>IFERROR(M7/(K7),"-")</f>
        <v>0.039239001189061</v>
      </c>
      <c r="P7" s="83">
        <f>IFERROR(G7/SUM(K7:K7),"-")</f>
        <v>4097.3032104637</v>
      </c>
      <c r="Q7" s="84">
        <v>93</v>
      </c>
      <c r="R7" s="82">
        <f>IF(K7=0,"-",Q7/K7)</f>
        <v>0.11058263971463</v>
      </c>
      <c r="S7" s="200">
        <v>4506250</v>
      </c>
      <c r="T7" s="201">
        <f>IFERROR(S7/K7,"-")</f>
        <v>5358.2045184304</v>
      </c>
      <c r="U7" s="201">
        <f>IFERROR(S7/Q7,"-")</f>
        <v>48454.301075269</v>
      </c>
      <c r="V7" s="202">
        <f>SUM(S7:S7)-SUM(G7:G7)</f>
        <v>1060418</v>
      </c>
      <c r="W7" s="86">
        <f>SUM(S7:S7)/SUM(G7:G7)</f>
        <v>1.3077393210116</v>
      </c>
      <c r="Y7" s="87"/>
      <c r="Z7" s="88">
        <f>IF(K7=0,"",IF(Y7=0,"",(Y7/K7)))</f>
        <v>0</v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>
        <f>IF(K7=0,"",IF(AH7=0,"",(AH7/K7)))</f>
        <v>0</v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>
        <v>1</v>
      </c>
      <c r="AR7" s="100">
        <f>IF(K7=0,"",IF(AQ7=0,"",(AQ7/K7)))</f>
        <v>0.0011890606420927</v>
      </c>
      <c r="AS7" s="99"/>
      <c r="AT7" s="101">
        <f>IFERROR(AR7/AQ7,"-")</f>
        <v>0.0011890606420927</v>
      </c>
      <c r="AU7" s="102"/>
      <c r="AV7" s="103">
        <f>IFERROR(AU7/AQ7,"-")</f>
        <v>0</v>
      </c>
      <c r="AW7" s="104"/>
      <c r="AX7" s="104"/>
      <c r="AY7" s="104"/>
      <c r="AZ7" s="105">
        <v>38</v>
      </c>
      <c r="BA7" s="106">
        <f>IF(K7=0,"",IF(AZ7=0,"",(AZ7/K7)))</f>
        <v>0.045184304399524</v>
      </c>
      <c r="BB7" s="105">
        <v>1</v>
      </c>
      <c r="BC7" s="107">
        <f>IFERROR(BB7/AZ7,"-")</f>
        <v>0.026315789473684</v>
      </c>
      <c r="BD7" s="108">
        <v>12000</v>
      </c>
      <c r="BE7" s="109">
        <f>IFERROR(BD7/AZ7,"-")</f>
        <v>315.78947368421</v>
      </c>
      <c r="BF7" s="110"/>
      <c r="BG7" s="110"/>
      <c r="BH7" s="110">
        <v>1</v>
      </c>
      <c r="BI7" s="111">
        <v>338</v>
      </c>
      <c r="BJ7" s="112">
        <f>IF(K7=0,"",IF(BI7=0,"",(BI7/K7)))</f>
        <v>0.40190249702735</v>
      </c>
      <c r="BK7" s="113">
        <v>30</v>
      </c>
      <c r="BL7" s="114">
        <f>IFERROR(BK7/BI7,"-")</f>
        <v>0.088757396449704</v>
      </c>
      <c r="BM7" s="115">
        <v>1373850</v>
      </c>
      <c r="BN7" s="116">
        <f>IFERROR(BM7/BI7,"-")</f>
        <v>4064.6449704142</v>
      </c>
      <c r="BO7" s="117">
        <v>15</v>
      </c>
      <c r="BP7" s="117">
        <v>6</v>
      </c>
      <c r="BQ7" s="117">
        <v>9</v>
      </c>
      <c r="BR7" s="118">
        <v>340</v>
      </c>
      <c r="BS7" s="119">
        <f>IF(K7=0,"",IF(BR7=0,"",(BR7/K7)))</f>
        <v>0.40428061831153</v>
      </c>
      <c r="BT7" s="120">
        <v>48</v>
      </c>
      <c r="BU7" s="121">
        <f>IFERROR(BT7/BR7,"-")</f>
        <v>0.14117647058824</v>
      </c>
      <c r="BV7" s="122">
        <v>1954100</v>
      </c>
      <c r="BW7" s="123">
        <f>IFERROR(BV7/BR7,"-")</f>
        <v>5747.3529411765</v>
      </c>
      <c r="BX7" s="124">
        <v>18</v>
      </c>
      <c r="BY7" s="124">
        <v>8</v>
      </c>
      <c r="BZ7" s="124">
        <v>22</v>
      </c>
      <c r="CA7" s="125">
        <v>124</v>
      </c>
      <c r="CB7" s="126">
        <f>IF(K7=0,"",IF(CA7=0,"",(CA7/K7)))</f>
        <v>0.1474435196195</v>
      </c>
      <c r="CC7" s="127">
        <v>14</v>
      </c>
      <c r="CD7" s="128">
        <f>IFERROR(CC7/CA7,"-")</f>
        <v>0.11290322580645</v>
      </c>
      <c r="CE7" s="129">
        <v>1166300</v>
      </c>
      <c r="CF7" s="130">
        <f>IFERROR(CE7/CA7,"-")</f>
        <v>9405.6451612903</v>
      </c>
      <c r="CG7" s="131">
        <v>4</v>
      </c>
      <c r="CH7" s="131">
        <v>4</v>
      </c>
      <c r="CI7" s="131">
        <v>6</v>
      </c>
      <c r="CJ7" s="132">
        <v>93</v>
      </c>
      <c r="CK7" s="133">
        <v>4506250</v>
      </c>
      <c r="CL7" s="133">
        <v>771950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1.2015294643506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1335631</v>
      </c>
      <c r="H8" s="80">
        <v>1953</v>
      </c>
      <c r="I8" s="80">
        <v>0</v>
      </c>
      <c r="J8" s="80">
        <v>29192</v>
      </c>
      <c r="K8" s="81">
        <v>884</v>
      </c>
      <c r="L8" s="82">
        <f>IFERROR(K8/J8,"-")</f>
        <v>0.030282269114826</v>
      </c>
      <c r="M8" s="80">
        <v>19</v>
      </c>
      <c r="N8" s="80">
        <v>294</v>
      </c>
      <c r="O8" s="82">
        <f>IFERROR(M8/(K8),"-")</f>
        <v>0.021493212669683</v>
      </c>
      <c r="P8" s="83">
        <f>IFERROR(G8/SUM(K8:K8),"-")</f>
        <v>1510.8947963801</v>
      </c>
      <c r="Q8" s="84">
        <v>62</v>
      </c>
      <c r="R8" s="82">
        <f>IF(K8=0,"-",Q8/K8)</f>
        <v>0.070135746606335</v>
      </c>
      <c r="S8" s="200">
        <v>1604800</v>
      </c>
      <c r="T8" s="201">
        <f>IFERROR(S8/K8,"-")</f>
        <v>1815.3846153846</v>
      </c>
      <c r="U8" s="201">
        <f>IFERROR(S8/Q8,"-")</f>
        <v>25883.870967742</v>
      </c>
      <c r="V8" s="202">
        <f>SUM(S8:S8)-SUM(G8:G8)</f>
        <v>269169</v>
      </c>
      <c r="W8" s="86">
        <f>SUM(S8:S8)/SUM(G8:G8)</f>
        <v>1.2015294643506</v>
      </c>
      <c r="Y8" s="87">
        <v>59</v>
      </c>
      <c r="Z8" s="88">
        <f>IF(K8=0,"",IF(Y8=0,"",(Y8/K8)))</f>
        <v>0.066742081447964</v>
      </c>
      <c r="AA8" s="87">
        <v>3</v>
      </c>
      <c r="AB8" s="89">
        <f>IFERROR(AA8/Y8,"-")</f>
        <v>0.050847457627119</v>
      </c>
      <c r="AC8" s="90">
        <v>23200</v>
      </c>
      <c r="AD8" s="91">
        <f>IFERROR(AC8/Y8,"-")</f>
        <v>393.22033898305</v>
      </c>
      <c r="AE8" s="92">
        <v>1</v>
      </c>
      <c r="AF8" s="92">
        <v>1</v>
      </c>
      <c r="AG8" s="92">
        <v>1</v>
      </c>
      <c r="AH8" s="93">
        <v>171</v>
      </c>
      <c r="AI8" s="94">
        <f>IF(K8=0,"",IF(AH8=0,"",(AH8/K8)))</f>
        <v>0.19343891402715</v>
      </c>
      <c r="AJ8" s="93">
        <v>4</v>
      </c>
      <c r="AK8" s="95">
        <f>IFERROR(AJ8/AH8,"-")</f>
        <v>0.023391812865497</v>
      </c>
      <c r="AL8" s="96">
        <v>39300</v>
      </c>
      <c r="AM8" s="97">
        <f>IFERROR(AL8/AH8,"-")</f>
        <v>229.82456140351</v>
      </c>
      <c r="AN8" s="98">
        <v>3</v>
      </c>
      <c r="AO8" s="98"/>
      <c r="AP8" s="98">
        <v>1</v>
      </c>
      <c r="AQ8" s="99">
        <v>133</v>
      </c>
      <c r="AR8" s="100">
        <f>IF(K8=0,"",IF(AQ8=0,"",(AQ8/K8)))</f>
        <v>0.15045248868778</v>
      </c>
      <c r="AS8" s="99">
        <v>9</v>
      </c>
      <c r="AT8" s="101">
        <f>IFERROR(AR8/AQ8,"-")</f>
        <v>0.001131221719457</v>
      </c>
      <c r="AU8" s="102">
        <v>45000</v>
      </c>
      <c r="AV8" s="103">
        <f>IFERROR(AU8/AQ8,"-")</f>
        <v>338.34586466165</v>
      </c>
      <c r="AW8" s="104">
        <v>5</v>
      </c>
      <c r="AX8" s="104">
        <v>4</v>
      </c>
      <c r="AY8" s="104"/>
      <c r="AZ8" s="105">
        <v>175</v>
      </c>
      <c r="BA8" s="106">
        <f>IF(K8=0,"",IF(AZ8=0,"",(AZ8/K8)))</f>
        <v>0.19796380090498</v>
      </c>
      <c r="BB8" s="105">
        <v>14</v>
      </c>
      <c r="BC8" s="107">
        <f>IFERROR(BB8/AZ8,"-")</f>
        <v>0.08</v>
      </c>
      <c r="BD8" s="108">
        <v>87300</v>
      </c>
      <c r="BE8" s="109">
        <f>IFERROR(BD8/AZ8,"-")</f>
        <v>498.85714285714</v>
      </c>
      <c r="BF8" s="110">
        <v>10</v>
      </c>
      <c r="BG8" s="110">
        <v>1</v>
      </c>
      <c r="BH8" s="110">
        <v>3</v>
      </c>
      <c r="BI8" s="111">
        <v>239</v>
      </c>
      <c r="BJ8" s="112">
        <f>IF(K8=0,"",IF(BI8=0,"",(BI8/K8)))</f>
        <v>0.27036199095023</v>
      </c>
      <c r="BK8" s="113">
        <v>18</v>
      </c>
      <c r="BL8" s="114">
        <f>IFERROR(BK8/BI8,"-")</f>
        <v>0.075313807531381</v>
      </c>
      <c r="BM8" s="115">
        <v>525000</v>
      </c>
      <c r="BN8" s="116">
        <f>IFERROR(BM8/BI8,"-")</f>
        <v>2196.6527196653</v>
      </c>
      <c r="BO8" s="117">
        <v>12</v>
      </c>
      <c r="BP8" s="117">
        <v>1</v>
      </c>
      <c r="BQ8" s="117">
        <v>5</v>
      </c>
      <c r="BR8" s="118">
        <v>86</v>
      </c>
      <c r="BS8" s="119">
        <f>IF(K8=0,"",IF(BR8=0,"",(BR8/K8)))</f>
        <v>0.097285067873303</v>
      </c>
      <c r="BT8" s="120">
        <v>10</v>
      </c>
      <c r="BU8" s="121">
        <f>IFERROR(BT8/BR8,"-")</f>
        <v>0.11627906976744</v>
      </c>
      <c r="BV8" s="122">
        <v>218000</v>
      </c>
      <c r="BW8" s="123">
        <f>IFERROR(BV8/BR8,"-")</f>
        <v>2534.8837209302</v>
      </c>
      <c r="BX8" s="124">
        <v>4</v>
      </c>
      <c r="BY8" s="124">
        <v>2</v>
      </c>
      <c r="BZ8" s="124">
        <v>4</v>
      </c>
      <c r="CA8" s="125">
        <v>21</v>
      </c>
      <c r="CB8" s="126">
        <f>IF(K8=0,"",IF(CA8=0,"",(CA8/K8)))</f>
        <v>0.023755656108597</v>
      </c>
      <c r="CC8" s="127">
        <v>4</v>
      </c>
      <c r="CD8" s="128">
        <f>IFERROR(CC8/CA8,"-")</f>
        <v>0.19047619047619</v>
      </c>
      <c r="CE8" s="129">
        <v>667000</v>
      </c>
      <c r="CF8" s="130">
        <f>IFERROR(CE8/CA8,"-")</f>
        <v>31761.904761905</v>
      </c>
      <c r="CG8" s="131">
        <v>3</v>
      </c>
      <c r="CH8" s="131"/>
      <c r="CI8" s="131">
        <v>1</v>
      </c>
      <c r="CJ8" s="132">
        <v>62</v>
      </c>
      <c r="CK8" s="133">
        <v>1604800</v>
      </c>
      <c r="CL8" s="133">
        <v>656000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2.5661934952482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854729</v>
      </c>
      <c r="H10" s="80">
        <v>830</v>
      </c>
      <c r="I10" s="80">
        <v>0</v>
      </c>
      <c r="J10" s="80">
        <v>69077</v>
      </c>
      <c r="K10" s="81">
        <v>166</v>
      </c>
      <c r="L10" s="82">
        <f>IFERROR(K10/J10,"-")</f>
        <v>0.0024031153640141</v>
      </c>
      <c r="M10" s="80">
        <v>8</v>
      </c>
      <c r="N10" s="80">
        <v>26</v>
      </c>
      <c r="O10" s="82">
        <f>IFERROR(M10/(K10),"-")</f>
        <v>0.048192771084337</v>
      </c>
      <c r="P10" s="83">
        <f>IFERROR(G10/SUM(K10:K10),"-")</f>
        <v>5148.9698795181</v>
      </c>
      <c r="Q10" s="84">
        <v>11</v>
      </c>
      <c r="R10" s="82">
        <f>IF(K10=0,"-",Q10/K10)</f>
        <v>0.066265060240964</v>
      </c>
      <c r="S10" s="200">
        <v>2193400</v>
      </c>
      <c r="T10" s="201">
        <f>IFERROR(S10/K10,"-")</f>
        <v>13213.253012048</v>
      </c>
      <c r="U10" s="201">
        <f>IFERROR(S10/Q10,"-")</f>
        <v>199400</v>
      </c>
      <c r="V10" s="202">
        <f>SUM(S10:S10)-SUM(G10:G10)</f>
        <v>1338671</v>
      </c>
      <c r="W10" s="86">
        <f>SUM(S10:S10)/SUM(G10:G10)</f>
        <v>2.5661934952482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>
        <v>3</v>
      </c>
      <c r="AR10" s="100">
        <f>IF(K10=0,"",IF(AQ10=0,"",(AQ10/K10)))</f>
        <v>0.018072289156627</v>
      </c>
      <c r="AS10" s="99"/>
      <c r="AT10" s="101">
        <f>IFERROR(AR10/AQ10,"-")</f>
        <v>0.0060240963855422</v>
      </c>
      <c r="AU10" s="102"/>
      <c r="AV10" s="103">
        <f>IFERROR(AU10/AQ10,"-")</f>
        <v>0</v>
      </c>
      <c r="AW10" s="104"/>
      <c r="AX10" s="104"/>
      <c r="AY10" s="104"/>
      <c r="AZ10" s="105">
        <v>10</v>
      </c>
      <c r="BA10" s="106">
        <f>IF(K10=0,"",IF(AZ10=0,"",(AZ10/K10)))</f>
        <v>0.060240963855422</v>
      </c>
      <c r="BB10" s="105"/>
      <c r="BC10" s="107">
        <f>IFERROR(BB10/AZ10,"-")</f>
        <v>0</v>
      </c>
      <c r="BD10" s="108"/>
      <c r="BE10" s="109">
        <f>IFERROR(BD10/AZ10,"-")</f>
        <v>0</v>
      </c>
      <c r="BF10" s="110"/>
      <c r="BG10" s="110"/>
      <c r="BH10" s="110"/>
      <c r="BI10" s="111">
        <v>60</v>
      </c>
      <c r="BJ10" s="112">
        <f>IF(K10=0,"",IF(BI10=0,"",(BI10/K10)))</f>
        <v>0.36144578313253</v>
      </c>
      <c r="BK10" s="113">
        <v>4</v>
      </c>
      <c r="BL10" s="114">
        <f>IFERROR(BK10/BI10,"-")</f>
        <v>0.066666666666667</v>
      </c>
      <c r="BM10" s="115">
        <v>74000</v>
      </c>
      <c r="BN10" s="116">
        <f>IFERROR(BM10/BI10,"-")</f>
        <v>1233.3333333333</v>
      </c>
      <c r="BO10" s="117">
        <v>2</v>
      </c>
      <c r="BP10" s="117"/>
      <c r="BQ10" s="117">
        <v>2</v>
      </c>
      <c r="BR10" s="118">
        <v>62</v>
      </c>
      <c r="BS10" s="119">
        <f>IF(K10=0,"",IF(BR10=0,"",(BR10/K10)))</f>
        <v>0.37349397590361</v>
      </c>
      <c r="BT10" s="120">
        <v>6</v>
      </c>
      <c r="BU10" s="121">
        <f>IFERROR(BT10/BR10,"-")</f>
        <v>0.096774193548387</v>
      </c>
      <c r="BV10" s="122">
        <v>2116900</v>
      </c>
      <c r="BW10" s="123">
        <f>IFERROR(BV10/BR10,"-")</f>
        <v>34143.548387097</v>
      </c>
      <c r="BX10" s="124">
        <v>2</v>
      </c>
      <c r="BY10" s="124">
        <v>1</v>
      </c>
      <c r="BZ10" s="124">
        <v>3</v>
      </c>
      <c r="CA10" s="125">
        <v>31</v>
      </c>
      <c r="CB10" s="126">
        <f>IF(K10=0,"",IF(CA10=0,"",(CA10/K10)))</f>
        <v>0.18674698795181</v>
      </c>
      <c r="CC10" s="127">
        <v>1</v>
      </c>
      <c r="CD10" s="128">
        <f>IFERROR(CC10/CA10,"-")</f>
        <v>0.032258064516129</v>
      </c>
      <c r="CE10" s="129">
        <v>2500</v>
      </c>
      <c r="CF10" s="130">
        <f>IFERROR(CE10/CA10,"-")</f>
        <v>80.645161290323</v>
      </c>
      <c r="CG10" s="131">
        <v>1</v>
      </c>
      <c r="CH10" s="131"/>
      <c r="CI10" s="131"/>
      <c r="CJ10" s="132">
        <v>11</v>
      </c>
      <c r="CK10" s="133">
        <v>2193400</v>
      </c>
      <c r="CL10" s="133">
        <v>1974900</v>
      </c>
      <c r="CM10" s="133"/>
      <c r="CN10" s="134" t="str">
        <f>IF(AND(CL10=0,CM10=0),"",IF(AND(CL10&lt;=100000,CM10&lt;=100000),"",IF(CL10/CK10&gt;0.7,"男高",IF(CM10/CK10&gt;0.7,"女高",""))))</f>
        <v>男高</v>
      </c>
    </row>
    <row r="11" spans="1:94">
      <c r="A11" s="78">
        <f>W11</f>
        <v>1.3004684376727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1642908</v>
      </c>
      <c r="H11" s="80">
        <v>1237</v>
      </c>
      <c r="I11" s="80">
        <v>0</v>
      </c>
      <c r="J11" s="80">
        <v>9443</v>
      </c>
      <c r="K11" s="81">
        <v>495</v>
      </c>
      <c r="L11" s="82">
        <f>IFERROR(K11/J11,"-")</f>
        <v>0.052419781848989</v>
      </c>
      <c r="M11" s="80">
        <v>12</v>
      </c>
      <c r="N11" s="80">
        <v>117</v>
      </c>
      <c r="O11" s="82">
        <f>IFERROR(M11/(K11),"-")</f>
        <v>0.024242424242424</v>
      </c>
      <c r="P11" s="83">
        <f>IFERROR(G11/SUM(K11:K11),"-")</f>
        <v>3319.0060606061</v>
      </c>
      <c r="Q11" s="84">
        <v>33</v>
      </c>
      <c r="R11" s="82">
        <f>IF(K11=0,"-",Q11/K11)</f>
        <v>0.066666666666667</v>
      </c>
      <c r="S11" s="200">
        <v>2136550</v>
      </c>
      <c r="T11" s="201">
        <f>IFERROR(S11/K11,"-")</f>
        <v>4316.2626262626</v>
      </c>
      <c r="U11" s="201">
        <f>IFERROR(S11/Q11,"-")</f>
        <v>64743.939393939</v>
      </c>
      <c r="V11" s="202">
        <f>SUM(S11:S11)-SUM(G11:G11)</f>
        <v>493642</v>
      </c>
      <c r="W11" s="86">
        <f>SUM(S11:S11)/SUM(G11:G11)</f>
        <v>1.3004684376727</v>
      </c>
      <c r="Y11" s="87">
        <v>17</v>
      </c>
      <c r="Z11" s="88">
        <f>IF(K11=0,"",IF(Y11=0,"",(Y11/K11)))</f>
        <v>0.034343434343434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37</v>
      </c>
      <c r="AI11" s="94">
        <f>IF(K11=0,"",IF(AH11=0,"",(AH11/K11)))</f>
        <v>0.074747474747475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19</v>
      </c>
      <c r="AR11" s="100">
        <f>IF(K11=0,"",IF(AQ11=0,"",(AQ11/K11)))</f>
        <v>0.038383838383838</v>
      </c>
      <c r="AS11" s="99"/>
      <c r="AT11" s="101">
        <f>IFERROR(AR11/AQ11,"-")</f>
        <v>0.002020202020202</v>
      </c>
      <c r="AU11" s="102"/>
      <c r="AV11" s="103">
        <f>IFERROR(AU11/AQ11,"-")</f>
        <v>0</v>
      </c>
      <c r="AW11" s="104"/>
      <c r="AX11" s="104"/>
      <c r="AY11" s="104"/>
      <c r="AZ11" s="105">
        <v>77</v>
      </c>
      <c r="BA11" s="106">
        <f>IF(K11=0,"",IF(AZ11=0,"",(AZ11/K11)))</f>
        <v>0.15555555555556</v>
      </c>
      <c r="BB11" s="105">
        <v>3</v>
      </c>
      <c r="BC11" s="107">
        <f>IFERROR(BB11/AZ11,"-")</f>
        <v>0.038961038961039</v>
      </c>
      <c r="BD11" s="108">
        <v>17000</v>
      </c>
      <c r="BE11" s="109">
        <f>IFERROR(BD11/AZ11,"-")</f>
        <v>220.77922077922</v>
      </c>
      <c r="BF11" s="110">
        <v>1</v>
      </c>
      <c r="BG11" s="110">
        <v>2</v>
      </c>
      <c r="BH11" s="110"/>
      <c r="BI11" s="111">
        <v>167</v>
      </c>
      <c r="BJ11" s="112">
        <f>IF(K11=0,"",IF(BI11=0,"",(BI11/K11)))</f>
        <v>0.33737373737374</v>
      </c>
      <c r="BK11" s="113">
        <v>9</v>
      </c>
      <c r="BL11" s="114">
        <f>IFERROR(BK11/BI11,"-")</f>
        <v>0.053892215568862</v>
      </c>
      <c r="BM11" s="115">
        <v>55950</v>
      </c>
      <c r="BN11" s="116">
        <f>IFERROR(BM11/BI11,"-")</f>
        <v>335.02994011976</v>
      </c>
      <c r="BO11" s="117">
        <v>6</v>
      </c>
      <c r="BP11" s="117"/>
      <c r="BQ11" s="117">
        <v>3</v>
      </c>
      <c r="BR11" s="118">
        <v>137</v>
      </c>
      <c r="BS11" s="119">
        <f>IF(K11=0,"",IF(BR11=0,"",(BR11/K11)))</f>
        <v>0.27676767676768</v>
      </c>
      <c r="BT11" s="120">
        <v>16</v>
      </c>
      <c r="BU11" s="121">
        <f>IFERROR(BT11/BR11,"-")</f>
        <v>0.11678832116788</v>
      </c>
      <c r="BV11" s="122">
        <v>1917600</v>
      </c>
      <c r="BW11" s="123">
        <f>IFERROR(BV11/BR11,"-")</f>
        <v>13997.080291971</v>
      </c>
      <c r="BX11" s="124">
        <v>4</v>
      </c>
      <c r="BY11" s="124">
        <v>1</v>
      </c>
      <c r="BZ11" s="124">
        <v>11</v>
      </c>
      <c r="CA11" s="125">
        <v>41</v>
      </c>
      <c r="CB11" s="126">
        <f>IF(K11=0,"",IF(CA11=0,"",(CA11/K11)))</f>
        <v>0.082828282828283</v>
      </c>
      <c r="CC11" s="127">
        <v>5</v>
      </c>
      <c r="CD11" s="128">
        <f>IFERROR(CC11/CA11,"-")</f>
        <v>0.1219512195122</v>
      </c>
      <c r="CE11" s="129">
        <v>146000</v>
      </c>
      <c r="CF11" s="130">
        <f>IFERROR(CE11/CA11,"-")</f>
        <v>3560.9756097561</v>
      </c>
      <c r="CG11" s="131">
        <v>2</v>
      </c>
      <c r="CH11" s="131">
        <v>1</v>
      </c>
      <c r="CI11" s="131">
        <v>2</v>
      </c>
      <c r="CJ11" s="132">
        <v>33</v>
      </c>
      <c r="CK11" s="133">
        <v>2136550</v>
      </c>
      <c r="CL11" s="133">
        <v>977000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>
        <f>W12</f>
        <v>0.26817256626816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341944</v>
      </c>
      <c r="H12" s="80">
        <v>570</v>
      </c>
      <c r="I12" s="80">
        <v>0</v>
      </c>
      <c r="J12" s="80">
        <v>35311</v>
      </c>
      <c r="K12" s="81">
        <v>88</v>
      </c>
      <c r="L12" s="82">
        <f>IFERROR(K12/J12,"-")</f>
        <v>0.0024921412590977</v>
      </c>
      <c r="M12" s="80">
        <v>1</v>
      </c>
      <c r="N12" s="80">
        <v>15</v>
      </c>
      <c r="O12" s="82">
        <f>IFERROR(M12/(K12),"-")</f>
        <v>0.011363636363636</v>
      </c>
      <c r="P12" s="83">
        <f>IFERROR(G12/SUM(K12:K12),"-")</f>
        <v>3885.7272727273</v>
      </c>
      <c r="Q12" s="84">
        <v>6</v>
      </c>
      <c r="R12" s="82">
        <f>IF(K12=0,"-",Q12/K12)</f>
        <v>0.068181818181818</v>
      </c>
      <c r="S12" s="200">
        <v>91700</v>
      </c>
      <c r="T12" s="201">
        <f>IFERROR(S12/K12,"-")</f>
        <v>1042.0454545455</v>
      </c>
      <c r="U12" s="201">
        <f>IFERROR(S12/Q12,"-")</f>
        <v>15283.333333333</v>
      </c>
      <c r="V12" s="202">
        <f>SUM(S12:S12)-SUM(G12:G12)</f>
        <v>-250244</v>
      </c>
      <c r="W12" s="86">
        <f>SUM(S12:S12)/SUM(G12:G12)</f>
        <v>0.26817256626816</v>
      </c>
      <c r="Y12" s="87"/>
      <c r="Z12" s="88">
        <f>IF(K12=0,"",IF(Y12=0,"",(Y12/K12)))</f>
        <v>0</v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>
        <f>IF(K12=0,"",IF(AH12=0,"",(AH12/K12)))</f>
        <v>0</v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>
        <f>IF(K12=0,"",IF(AQ12=0,"",(AQ12/K12)))</f>
        <v>0</v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>
        <v>2</v>
      </c>
      <c r="BA12" s="106">
        <f>IF(K12=0,"",IF(AZ12=0,"",(AZ12/K12)))</f>
        <v>0.022727272727273</v>
      </c>
      <c r="BB12" s="105">
        <v>1</v>
      </c>
      <c r="BC12" s="107">
        <f>IFERROR(BB12/AZ12,"-")</f>
        <v>0.5</v>
      </c>
      <c r="BD12" s="108">
        <v>25000</v>
      </c>
      <c r="BE12" s="109">
        <f>IFERROR(BD12/AZ12,"-")</f>
        <v>12500</v>
      </c>
      <c r="BF12" s="110"/>
      <c r="BG12" s="110"/>
      <c r="BH12" s="110">
        <v>1</v>
      </c>
      <c r="BI12" s="111">
        <v>37</v>
      </c>
      <c r="BJ12" s="112">
        <f>IF(K12=0,"",IF(BI12=0,"",(BI12/K12)))</f>
        <v>0.42045454545455</v>
      </c>
      <c r="BK12" s="113">
        <v>3</v>
      </c>
      <c r="BL12" s="114">
        <f>IFERROR(BK12/BI12,"-")</f>
        <v>0.081081081081081</v>
      </c>
      <c r="BM12" s="115">
        <v>20000</v>
      </c>
      <c r="BN12" s="116">
        <f>IFERROR(BM12/BI12,"-")</f>
        <v>540.54054054054</v>
      </c>
      <c r="BO12" s="117">
        <v>1</v>
      </c>
      <c r="BP12" s="117">
        <v>1</v>
      </c>
      <c r="BQ12" s="117">
        <v>1</v>
      </c>
      <c r="BR12" s="118">
        <v>32</v>
      </c>
      <c r="BS12" s="119">
        <f>IF(K12=0,"",IF(BR12=0,"",(BR12/K12)))</f>
        <v>0.36363636363636</v>
      </c>
      <c r="BT12" s="120">
        <v>2</v>
      </c>
      <c r="BU12" s="121">
        <f>IFERROR(BT12/BR12,"-")</f>
        <v>0.0625</v>
      </c>
      <c r="BV12" s="122">
        <v>46700</v>
      </c>
      <c r="BW12" s="123">
        <f>IFERROR(BV12/BR12,"-")</f>
        <v>1459.375</v>
      </c>
      <c r="BX12" s="124">
        <v>1</v>
      </c>
      <c r="BY12" s="124"/>
      <c r="BZ12" s="124">
        <v>1</v>
      </c>
      <c r="CA12" s="125">
        <v>17</v>
      </c>
      <c r="CB12" s="126">
        <f>IF(K12=0,"",IF(CA12=0,"",(CA12/K12)))</f>
        <v>0.19318181818182</v>
      </c>
      <c r="CC12" s="127"/>
      <c r="CD12" s="128">
        <f>IFERROR(CC12/CA12,"-")</f>
        <v>0</v>
      </c>
      <c r="CE12" s="129"/>
      <c r="CF12" s="130">
        <f>IFERROR(CE12/CA12,"-")</f>
        <v>0</v>
      </c>
      <c r="CG12" s="131"/>
      <c r="CH12" s="131"/>
      <c r="CI12" s="131"/>
      <c r="CJ12" s="132">
        <v>6</v>
      </c>
      <c r="CK12" s="133">
        <v>91700</v>
      </c>
      <c r="CL12" s="133">
        <v>41700</v>
      </c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1.3820547421062</v>
      </c>
      <c r="B15" s="153"/>
      <c r="C15" s="153"/>
      <c r="D15" s="153"/>
      <c r="E15" s="154" t="s">
        <v>74</v>
      </c>
      <c r="F15" s="154"/>
      <c r="G15" s="203">
        <f>SUM(G6:G14)</f>
        <v>7621044</v>
      </c>
      <c r="H15" s="153">
        <f>SUM(H6:H14)</f>
        <v>9746</v>
      </c>
      <c r="I15" s="153">
        <f>SUM(I6:I14)</f>
        <v>0</v>
      </c>
      <c r="J15" s="153">
        <f>SUM(J6:J14)</f>
        <v>261054</v>
      </c>
      <c r="K15" s="153">
        <f>SUM(K6:K14)</f>
        <v>2474</v>
      </c>
      <c r="L15" s="155">
        <f>IFERROR(K15/J15,"-")</f>
        <v>0.0094769664513855</v>
      </c>
      <c r="M15" s="156">
        <f>SUM(M6:M14)</f>
        <v>73</v>
      </c>
      <c r="N15" s="156">
        <f>SUM(N6:N14)</f>
        <v>627</v>
      </c>
      <c r="O15" s="155">
        <f>IFERROR(M15/K15,"-")</f>
        <v>0.029506871463217</v>
      </c>
      <c r="P15" s="157">
        <f>IFERROR(G15/K15,"-")</f>
        <v>3080.4543249798</v>
      </c>
      <c r="Q15" s="158">
        <f>SUM(Q6:Q14)</f>
        <v>205</v>
      </c>
      <c r="R15" s="155">
        <f>IFERROR(Q15/K15,"-")</f>
        <v>0.082861762328213</v>
      </c>
      <c r="S15" s="203">
        <f>SUM(S6:S14)</f>
        <v>10532700</v>
      </c>
      <c r="T15" s="203">
        <f>IFERROR(S15/K15,"-")</f>
        <v>4257.3565076799</v>
      </c>
      <c r="U15" s="203">
        <f>IFERROR(S15/Q15,"-")</f>
        <v>51379.024390244</v>
      </c>
      <c r="V15" s="203">
        <f>S15-G15</f>
        <v>2911656</v>
      </c>
      <c r="W15" s="159">
        <f>S15/G15</f>
        <v>1.3820547421062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