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<sst xmlns="http://schemas.openxmlformats.org/spreadsheetml/2006/main" uniqueCount="73">
  <si>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</si>
  <si>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</si>
  <si>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</si>
  <si>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</si>
  <si>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</si>
  <si>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</si>
  <si>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</si>
  <si>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</si>
  <si>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</si>
  <si>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</si>
  <si>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</si>
  <si>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</si>
  <si>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</si>
  <si>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</si>
  <si>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</si>
  <si>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</si>
  <si>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</si>
  <si>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</si>
  <si>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</si>
  <si>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</si>
  <si>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</si>
  <si>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</si>
  <si>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</si>
  <si>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</si>
  <si>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</si>
  <si>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</si>
  <si>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</si>
  <si>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</si>
  <si>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</si>
  <si>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</si>
  <si>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</si>
  <si>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</si>
  <si>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</si>
  <si>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</si>
  <si>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</si>
  <si>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</si>
  <si>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</si>
  <si>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</si>
  <si>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</si>
  <si>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</si>
  <si>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</si>
  <si>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</si>
  <si>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</si>
  <si>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</si>
  <si>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</si>
  <si>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</si>
  <si>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</si>
  <si>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</si>
  <si>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</si>
  <si>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</si>
  <si>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</si>
  <si>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</si>
  <si>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</si>
  <si>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</si>
  <si>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</si>
  <si>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</si>
  <si>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</si>
  <si>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</si>
  <si>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</si>
  <si>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</si>
  <si>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</si>
  <si>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10/1～10/31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</si>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</sst>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6</v>
      </c>
      <c r="D6" s="208">
        <v>8066153</v>
      </c>
      <c r="E6" s="36">
        <v>7376</v>
      </c>
      <c r="F6" s="36">
        <v>0</v>
      </c>
      <c r="G6" s="36">
        <v>291379</v>
      </c>
      <c r="H6" s="43">
        <v>2577</v>
      </c>
      <c r="I6" s="44">
        <v>152</v>
      </c>
      <c r="J6" s="47">
        <f>H6+I6</f>
        <v>2729</v>
      </c>
      <c r="K6" s="37">
        <f>IFERROR(J6/G6,"-")</f>
        <v>0.0093658087919857</v>
      </c>
      <c r="L6" s="36">
        <v>208</v>
      </c>
      <c r="M6" s="36">
        <v>828</v>
      </c>
      <c r="N6" s="37">
        <f>IFERROR(L6/J6,"-")</f>
        <v>0.07621839501649</v>
      </c>
      <c r="O6" s="38">
        <f>IFERROR(D6/J6,"-")</f>
        <v>2955.71747893</v>
      </c>
      <c r="P6" s="39">
        <v>279</v>
      </c>
      <c r="Q6" s="37">
        <f>IFERROR(P6/J6,"-")</f>
        <v>0.1022352510077</v>
      </c>
      <c r="R6" s="213">
        <v>13225565</v>
      </c>
      <c r="S6" s="214">
        <f>IFERROR(R6/J6,"-")</f>
        <v>4846.3045071455</v>
      </c>
      <c r="T6" s="214">
        <f>IFERROR(R6/P6,"-")</f>
        <v>47403.458781362</v>
      </c>
      <c r="U6" s="208">
        <f>IFERROR(R6-D6,"-")</f>
        <v>5159412</v>
      </c>
      <c r="V6" s="40">
        <f>R6/D6</f>
        <v>1.6396372595462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8066153</v>
      </c>
      <c r="E9" s="21">
        <f>SUM(E6:E7)</f>
        <v>7376</v>
      </c>
      <c r="F9" s="21">
        <f>SUM(F6:F7)</f>
        <v>0</v>
      </c>
      <c r="G9" s="21">
        <f>SUM(G6:G7)</f>
        <v>291379</v>
      </c>
      <c r="H9" s="21">
        <f>SUM(H6:H7)</f>
        <v>2577</v>
      </c>
      <c r="I9" s="21">
        <f>SUM(I6:I7)</f>
        <v>152</v>
      </c>
      <c r="J9" s="21">
        <f>SUM(J6:J7)</f>
        <v>2729</v>
      </c>
      <c r="K9" s="22">
        <f>IFERROR(J9/G9,"-")</f>
        <v>0.0093658087919857</v>
      </c>
      <c r="L9" s="33">
        <f>SUM(L6:L7)</f>
        <v>208</v>
      </c>
      <c r="M9" s="33">
        <f>SUM(M6:M7)</f>
        <v>828</v>
      </c>
      <c r="N9" s="22">
        <f>IFERROR(L9/J9,"-")</f>
        <v>0.07621839501649</v>
      </c>
      <c r="O9" s="23">
        <f>IFERROR(D9/J9,"-")</f>
        <v>2955.71747893</v>
      </c>
      <c r="P9" s="24">
        <f>SUM(P6:P7)</f>
        <v>279</v>
      </c>
      <c r="Q9" s="22">
        <f>IFERROR(P9/J9,"-")</f>
        <v>0.1022352510077</v>
      </c>
      <c r="R9" s="25">
        <f>SUM(R6:R7)</f>
        <v>13225565</v>
      </c>
      <c r="S9" s="25">
        <f>IFERROR(R9/J9,"-")</f>
        <v>4846.3045071455</v>
      </c>
      <c r="T9" s="25">
        <f>IFERROR(R9/P9,"-")</f>
        <v>47403.458781362</v>
      </c>
      <c r="U9" s="26">
        <f>SUM(U6:U7)</f>
        <v>5159412</v>
      </c>
      <c r="V9" s="27">
        <f>IFERROR(R9/D9,"-")</f>
        <v>1.6396372595462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4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2.9276245650762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2476296</v>
      </c>
      <c r="H7" s="80">
        <v>2610</v>
      </c>
      <c r="I7" s="80">
        <v>0</v>
      </c>
      <c r="J7" s="80">
        <v>126348</v>
      </c>
      <c r="K7" s="81">
        <v>763</v>
      </c>
      <c r="L7" s="82">
        <f>IFERROR(K7/J7,"-")</f>
        <v>0.0060388767530946</v>
      </c>
      <c r="M7" s="80">
        <v>90</v>
      </c>
      <c r="N7" s="80">
        <v>178</v>
      </c>
      <c r="O7" s="82">
        <f>IFERROR(M7/(K7),"-")</f>
        <v>0.11795543905636</v>
      </c>
      <c r="P7" s="83">
        <f>IFERROR(G7/SUM(K7:K7),"-")</f>
        <v>3245.4731323722</v>
      </c>
      <c r="Q7" s="84">
        <v>91</v>
      </c>
      <c r="R7" s="82">
        <f>IF(K7=0,"-",Q7/K7)</f>
        <v>0.11926605504587</v>
      </c>
      <c r="S7" s="200">
        <v>7249665</v>
      </c>
      <c r="T7" s="201">
        <f>IFERROR(S7/K7,"-")</f>
        <v>9501.5268676278</v>
      </c>
      <c r="U7" s="201">
        <f>IFERROR(S7/Q7,"-")</f>
        <v>79666.648351648</v>
      </c>
      <c r="V7" s="202">
        <f>SUM(S7:S7)-SUM(G7:G7)</f>
        <v>4773369</v>
      </c>
      <c r="W7" s="86">
        <f>SUM(S7:S7)/SUM(G7:G7)</f>
        <v>2.9276245650762</v>
      </c>
      <c r="Y7" s="87">
        <v>2</v>
      </c>
      <c r="Z7" s="88">
        <f>IF(K7=0,"",IF(Y7=0,"",(Y7/K7)))</f>
        <v>0.0026212319790301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3</v>
      </c>
      <c r="AI7" s="94">
        <f>IF(K7=0,"",IF(AH7=0,"",(AH7/K7)))</f>
        <v>0.0039318479685452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1</v>
      </c>
      <c r="AR7" s="100">
        <f>IF(K7=0,"",IF(AQ7=0,"",(AQ7/K7)))</f>
        <v>0.0013106159895151</v>
      </c>
      <c r="AS7" s="99"/>
      <c r="AT7" s="101">
        <f>IFERROR(AR7/AQ7,"-")</f>
        <v>0.0013106159895151</v>
      </c>
      <c r="AU7" s="102"/>
      <c r="AV7" s="103">
        <f>IFERROR(AU7/AQ7,"-")</f>
        <v>0</v>
      </c>
      <c r="AW7" s="104"/>
      <c r="AX7" s="104"/>
      <c r="AY7" s="104"/>
      <c r="AZ7" s="105">
        <v>26</v>
      </c>
      <c r="BA7" s="106">
        <f>IF(K7=0,"",IF(AZ7=0,"",(AZ7/K7)))</f>
        <v>0.034076015727392</v>
      </c>
      <c r="BB7" s="105">
        <v>4</v>
      </c>
      <c r="BC7" s="107">
        <f>IFERROR(BB7/AZ7,"-")</f>
        <v>0.15384615384615</v>
      </c>
      <c r="BD7" s="108">
        <v>32080</v>
      </c>
      <c r="BE7" s="109">
        <f>IFERROR(BD7/AZ7,"-")</f>
        <v>1233.8461538462</v>
      </c>
      <c r="BF7" s="110">
        <v>3</v>
      </c>
      <c r="BG7" s="110"/>
      <c r="BH7" s="110">
        <v>1</v>
      </c>
      <c r="BI7" s="111">
        <v>338</v>
      </c>
      <c r="BJ7" s="112">
        <f>IF(K7=0,"",IF(BI7=0,"",(BI7/K7)))</f>
        <v>0.44298820445609</v>
      </c>
      <c r="BK7" s="113">
        <v>37</v>
      </c>
      <c r="BL7" s="114">
        <f>IFERROR(BK7/BI7,"-")</f>
        <v>0.1094674556213</v>
      </c>
      <c r="BM7" s="115">
        <v>811010</v>
      </c>
      <c r="BN7" s="116">
        <f>IFERROR(BM7/BI7,"-")</f>
        <v>2399.4378698225</v>
      </c>
      <c r="BO7" s="117">
        <v>18</v>
      </c>
      <c r="BP7" s="117">
        <v>6</v>
      </c>
      <c r="BQ7" s="117">
        <v>13</v>
      </c>
      <c r="BR7" s="118">
        <v>278</v>
      </c>
      <c r="BS7" s="119">
        <f>IF(K7=0,"",IF(BR7=0,"",(BR7/K7)))</f>
        <v>0.36435124508519</v>
      </c>
      <c r="BT7" s="120">
        <v>37</v>
      </c>
      <c r="BU7" s="121">
        <f>IFERROR(BT7/BR7,"-")</f>
        <v>0.13309352517986</v>
      </c>
      <c r="BV7" s="122">
        <v>3581015</v>
      </c>
      <c r="BW7" s="123">
        <f>IFERROR(BV7/BR7,"-")</f>
        <v>12881.348920863</v>
      </c>
      <c r="BX7" s="124">
        <v>12</v>
      </c>
      <c r="BY7" s="124">
        <v>2</v>
      </c>
      <c r="BZ7" s="124">
        <v>23</v>
      </c>
      <c r="CA7" s="125">
        <v>115</v>
      </c>
      <c r="CB7" s="126">
        <f>IF(K7=0,"",IF(CA7=0,"",(CA7/K7)))</f>
        <v>0.15072083879423</v>
      </c>
      <c r="CC7" s="127">
        <v>13</v>
      </c>
      <c r="CD7" s="128">
        <f>IFERROR(CC7/CA7,"-")</f>
        <v>0.11304347826087</v>
      </c>
      <c r="CE7" s="129">
        <v>2825560</v>
      </c>
      <c r="CF7" s="130">
        <f>IFERROR(CE7/CA7,"-")</f>
        <v>24570.086956522</v>
      </c>
      <c r="CG7" s="131">
        <v>3</v>
      </c>
      <c r="CH7" s="131">
        <v>1</v>
      </c>
      <c r="CI7" s="131">
        <v>9</v>
      </c>
      <c r="CJ7" s="132">
        <v>91</v>
      </c>
      <c r="CK7" s="133">
        <v>7249665</v>
      </c>
      <c r="CL7" s="133">
        <v>1825015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0.90276051994949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4140633</v>
      </c>
      <c r="H8" s="80">
        <v>3195</v>
      </c>
      <c r="I8" s="80">
        <v>0</v>
      </c>
      <c r="J8" s="80">
        <v>79629</v>
      </c>
      <c r="K8" s="81">
        <v>1438</v>
      </c>
      <c r="L8" s="82">
        <f>IFERROR(K8/J8,"-")</f>
        <v>0.018058747441259</v>
      </c>
      <c r="M8" s="80">
        <v>67</v>
      </c>
      <c r="N8" s="80">
        <v>549</v>
      </c>
      <c r="O8" s="82">
        <f>IFERROR(M8/(K8),"-")</f>
        <v>0.046592489568846</v>
      </c>
      <c r="P8" s="83">
        <f>IFERROR(G8/SUM(K8:K8),"-")</f>
        <v>2879.4388038943</v>
      </c>
      <c r="Q8" s="84">
        <v>143</v>
      </c>
      <c r="R8" s="82">
        <f>IF(K8=0,"-",Q8/K8)</f>
        <v>0.099443671766342</v>
      </c>
      <c r="S8" s="200">
        <v>3738000</v>
      </c>
      <c r="T8" s="201">
        <f>IFERROR(S8/K8,"-")</f>
        <v>2599.4436717663</v>
      </c>
      <c r="U8" s="201">
        <f>IFERROR(S8/Q8,"-")</f>
        <v>26139.86013986</v>
      </c>
      <c r="V8" s="202">
        <f>SUM(S8:S8)-SUM(G8:G8)</f>
        <v>-402633</v>
      </c>
      <c r="W8" s="86">
        <f>SUM(S8:S8)/SUM(G8:G8)</f>
        <v>0.90276051994949</v>
      </c>
      <c r="Y8" s="87">
        <v>67</v>
      </c>
      <c r="Z8" s="88">
        <f>IF(K8=0,"",IF(Y8=0,"",(Y8/K8)))</f>
        <v>0.046592489568846</v>
      </c>
      <c r="AA8" s="87">
        <v>1</v>
      </c>
      <c r="AB8" s="89">
        <f>IFERROR(AA8/Y8,"-")</f>
        <v>0.014925373134328</v>
      </c>
      <c r="AC8" s="90">
        <v>3000</v>
      </c>
      <c r="AD8" s="91">
        <f>IFERROR(AC8/Y8,"-")</f>
        <v>44.776119402985</v>
      </c>
      <c r="AE8" s="92">
        <v>1</v>
      </c>
      <c r="AF8" s="92"/>
      <c r="AG8" s="92"/>
      <c r="AH8" s="93">
        <v>225</v>
      </c>
      <c r="AI8" s="94">
        <f>IF(K8=0,"",IF(AH8=0,"",(AH8/K8)))</f>
        <v>0.15646731571627</v>
      </c>
      <c r="AJ8" s="93">
        <v>9</v>
      </c>
      <c r="AK8" s="95">
        <f>IFERROR(AJ8/AH8,"-")</f>
        <v>0.04</v>
      </c>
      <c r="AL8" s="96">
        <v>24400</v>
      </c>
      <c r="AM8" s="97">
        <f>IFERROR(AL8/AH8,"-")</f>
        <v>108.44444444444</v>
      </c>
      <c r="AN8" s="98">
        <v>7</v>
      </c>
      <c r="AO8" s="98">
        <v>1</v>
      </c>
      <c r="AP8" s="98">
        <v>1</v>
      </c>
      <c r="AQ8" s="99">
        <v>211</v>
      </c>
      <c r="AR8" s="100">
        <f>IF(K8=0,"",IF(AQ8=0,"",(AQ8/K8)))</f>
        <v>0.14673157162726</v>
      </c>
      <c r="AS8" s="99">
        <v>11</v>
      </c>
      <c r="AT8" s="101">
        <f>IFERROR(AR8/AQ8,"-")</f>
        <v>0.00069541029207232</v>
      </c>
      <c r="AU8" s="102">
        <v>88500</v>
      </c>
      <c r="AV8" s="103">
        <f>IFERROR(AU8/AQ8,"-")</f>
        <v>419.43127962085</v>
      </c>
      <c r="AW8" s="104">
        <v>5</v>
      </c>
      <c r="AX8" s="104">
        <v>2</v>
      </c>
      <c r="AY8" s="104">
        <v>4</v>
      </c>
      <c r="AZ8" s="105">
        <v>346</v>
      </c>
      <c r="BA8" s="106">
        <f>IF(K8=0,"",IF(AZ8=0,"",(AZ8/K8)))</f>
        <v>0.24061196105702</v>
      </c>
      <c r="BB8" s="105">
        <v>28</v>
      </c>
      <c r="BC8" s="107">
        <f>IFERROR(BB8/AZ8,"-")</f>
        <v>0.080924855491329</v>
      </c>
      <c r="BD8" s="108">
        <v>250900</v>
      </c>
      <c r="BE8" s="109">
        <f>IFERROR(BD8/AZ8,"-")</f>
        <v>725.14450867052</v>
      </c>
      <c r="BF8" s="110">
        <v>13</v>
      </c>
      <c r="BG8" s="110">
        <v>6</v>
      </c>
      <c r="BH8" s="110">
        <v>9</v>
      </c>
      <c r="BI8" s="111">
        <v>384</v>
      </c>
      <c r="BJ8" s="112">
        <f>IF(K8=0,"",IF(BI8=0,"",(BI8/K8)))</f>
        <v>0.26703755215577</v>
      </c>
      <c r="BK8" s="113">
        <v>56</v>
      </c>
      <c r="BL8" s="114">
        <f>IFERROR(BK8/BI8,"-")</f>
        <v>0.14583333333333</v>
      </c>
      <c r="BM8" s="115">
        <v>1804200</v>
      </c>
      <c r="BN8" s="116">
        <f>IFERROR(BM8/BI8,"-")</f>
        <v>4698.4375</v>
      </c>
      <c r="BO8" s="117">
        <v>25</v>
      </c>
      <c r="BP8" s="117">
        <v>12</v>
      </c>
      <c r="BQ8" s="117">
        <v>19</v>
      </c>
      <c r="BR8" s="118">
        <v>161</v>
      </c>
      <c r="BS8" s="119">
        <f>IF(K8=0,"",IF(BR8=0,"",(BR8/K8)))</f>
        <v>0.11196105702364</v>
      </c>
      <c r="BT8" s="120">
        <v>29</v>
      </c>
      <c r="BU8" s="121">
        <f>IFERROR(BT8/BR8,"-")</f>
        <v>0.18012422360248</v>
      </c>
      <c r="BV8" s="122">
        <v>1360000</v>
      </c>
      <c r="BW8" s="123">
        <f>IFERROR(BV8/BR8,"-")</f>
        <v>8447.2049689441</v>
      </c>
      <c r="BX8" s="124">
        <v>7</v>
      </c>
      <c r="BY8" s="124">
        <v>7</v>
      </c>
      <c r="BZ8" s="124">
        <v>15</v>
      </c>
      <c r="CA8" s="125">
        <v>44</v>
      </c>
      <c r="CB8" s="126">
        <f>IF(K8=0,"",IF(CA8=0,"",(CA8/K8)))</f>
        <v>0.030598052851182</v>
      </c>
      <c r="CC8" s="127">
        <v>9</v>
      </c>
      <c r="CD8" s="128">
        <f>IFERROR(CC8/CA8,"-")</f>
        <v>0.20454545454545</v>
      </c>
      <c r="CE8" s="129">
        <v>207000</v>
      </c>
      <c r="CF8" s="130">
        <f>IFERROR(CE8/CA8,"-")</f>
        <v>4704.5454545455</v>
      </c>
      <c r="CG8" s="131">
        <v>4</v>
      </c>
      <c r="CH8" s="131">
        <v>3</v>
      </c>
      <c r="CI8" s="131">
        <v>2</v>
      </c>
      <c r="CJ8" s="132">
        <v>143</v>
      </c>
      <c r="CK8" s="133">
        <v>3738000</v>
      </c>
      <c r="CL8" s="133">
        <v>860000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>
        <f>W10</f>
        <v>2.2439129126032</v>
      </c>
      <c r="B10" s="216" t="s">
        <v>68</v>
      </c>
      <c r="C10" s="216" t="s">
        <v>58</v>
      </c>
      <c r="D10" s="216" t="s">
        <v>59</v>
      </c>
      <c r="E10" s="79" t="s">
        <v>69</v>
      </c>
      <c r="F10" s="79" t="s">
        <v>61</v>
      </c>
      <c r="G10" s="202">
        <v>950126</v>
      </c>
      <c r="H10" s="80">
        <v>860</v>
      </c>
      <c r="I10" s="80">
        <v>0</v>
      </c>
      <c r="J10" s="80">
        <v>83089</v>
      </c>
      <c r="K10" s="81">
        <v>229</v>
      </c>
      <c r="L10" s="82">
        <f>IFERROR(K10/J10,"-")</f>
        <v>0.0027560808289906</v>
      </c>
      <c r="M10" s="80">
        <v>28</v>
      </c>
      <c r="N10" s="80">
        <v>46</v>
      </c>
      <c r="O10" s="82">
        <f>IFERROR(M10/(K10),"-")</f>
        <v>0.12227074235808</v>
      </c>
      <c r="P10" s="83">
        <f>IFERROR(G10/SUM(K10:K10),"-")</f>
        <v>4149.0218340611</v>
      </c>
      <c r="Q10" s="84">
        <v>32</v>
      </c>
      <c r="R10" s="82">
        <f>IF(K10=0,"-",Q10/K10)</f>
        <v>0.13973799126638</v>
      </c>
      <c r="S10" s="200">
        <v>2132000</v>
      </c>
      <c r="T10" s="201">
        <f>IFERROR(S10/K10,"-")</f>
        <v>9310.0436681223</v>
      </c>
      <c r="U10" s="201">
        <f>IFERROR(S10/Q10,"-")</f>
        <v>66625</v>
      </c>
      <c r="V10" s="202">
        <f>SUM(S10:S10)-SUM(G10:G10)</f>
        <v>1181874</v>
      </c>
      <c r="W10" s="86">
        <f>SUM(S10:S10)/SUM(G10:G10)</f>
        <v>2.2439129126032</v>
      </c>
      <c r="Y10" s="87"/>
      <c r="Z10" s="88">
        <f>IF(K10=0,"",IF(Y10=0,"",(Y10/K10)))</f>
        <v>0</v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>
        <f>IF(K10=0,"",IF(AH10=0,"",(AH10/K10)))</f>
        <v>0</v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>
        <v>1</v>
      </c>
      <c r="AR10" s="100">
        <f>IF(K10=0,"",IF(AQ10=0,"",(AQ10/K10)))</f>
        <v>0.0043668122270742</v>
      </c>
      <c r="AS10" s="99">
        <v>1</v>
      </c>
      <c r="AT10" s="101">
        <f>IFERROR(AR10/AQ10,"-")</f>
        <v>0.0043668122270742</v>
      </c>
      <c r="AU10" s="102">
        <v>3000</v>
      </c>
      <c r="AV10" s="103">
        <f>IFERROR(AU10/AQ10,"-")</f>
        <v>3000</v>
      </c>
      <c r="AW10" s="104">
        <v>1</v>
      </c>
      <c r="AX10" s="104"/>
      <c r="AY10" s="104"/>
      <c r="AZ10" s="105">
        <v>15</v>
      </c>
      <c r="BA10" s="106">
        <f>IF(K10=0,"",IF(AZ10=0,"",(AZ10/K10)))</f>
        <v>0.065502183406114</v>
      </c>
      <c r="BB10" s="105">
        <v>2</v>
      </c>
      <c r="BC10" s="107">
        <f>IFERROR(BB10/AZ10,"-")</f>
        <v>0.13333333333333</v>
      </c>
      <c r="BD10" s="108">
        <v>66000</v>
      </c>
      <c r="BE10" s="109">
        <f>IFERROR(BD10/AZ10,"-")</f>
        <v>4400</v>
      </c>
      <c r="BF10" s="110">
        <v>1</v>
      </c>
      <c r="BG10" s="110"/>
      <c r="BH10" s="110">
        <v>1</v>
      </c>
      <c r="BI10" s="111">
        <v>67</v>
      </c>
      <c r="BJ10" s="112">
        <f>IF(K10=0,"",IF(BI10=0,"",(BI10/K10)))</f>
        <v>0.29257641921397</v>
      </c>
      <c r="BK10" s="113">
        <v>9</v>
      </c>
      <c r="BL10" s="114">
        <f>IFERROR(BK10/BI10,"-")</f>
        <v>0.13432835820896</v>
      </c>
      <c r="BM10" s="115">
        <v>170000</v>
      </c>
      <c r="BN10" s="116">
        <f>IFERROR(BM10/BI10,"-")</f>
        <v>2537.3134328358</v>
      </c>
      <c r="BO10" s="117">
        <v>2</v>
      </c>
      <c r="BP10" s="117">
        <v>4</v>
      </c>
      <c r="BQ10" s="117">
        <v>3</v>
      </c>
      <c r="BR10" s="118">
        <v>99</v>
      </c>
      <c r="BS10" s="119">
        <f>IF(K10=0,"",IF(BR10=0,"",(BR10/K10)))</f>
        <v>0.43231441048035</v>
      </c>
      <c r="BT10" s="120">
        <v>11</v>
      </c>
      <c r="BU10" s="121">
        <f>IFERROR(BT10/BR10,"-")</f>
        <v>0.11111111111111</v>
      </c>
      <c r="BV10" s="122">
        <v>1591000</v>
      </c>
      <c r="BW10" s="123">
        <f>IFERROR(BV10/BR10,"-")</f>
        <v>16070.707070707</v>
      </c>
      <c r="BX10" s="124">
        <v>5</v>
      </c>
      <c r="BY10" s="124">
        <v>3</v>
      </c>
      <c r="BZ10" s="124">
        <v>3</v>
      </c>
      <c r="CA10" s="125">
        <v>47</v>
      </c>
      <c r="CB10" s="126">
        <f>IF(K10=0,"",IF(CA10=0,"",(CA10/K10)))</f>
        <v>0.20524017467249</v>
      </c>
      <c r="CC10" s="127">
        <v>9</v>
      </c>
      <c r="CD10" s="128">
        <f>IFERROR(CC10/CA10,"-")</f>
        <v>0.19148936170213</v>
      </c>
      <c r="CE10" s="129">
        <v>302000</v>
      </c>
      <c r="CF10" s="130">
        <f>IFERROR(CE10/CA10,"-")</f>
        <v>6425.5319148936</v>
      </c>
      <c r="CG10" s="131"/>
      <c r="CH10" s="131">
        <v>2</v>
      </c>
      <c r="CI10" s="131">
        <v>7</v>
      </c>
      <c r="CJ10" s="132">
        <v>32</v>
      </c>
      <c r="CK10" s="133">
        <v>2132000</v>
      </c>
      <c r="CL10" s="133">
        <v>1510000</v>
      </c>
      <c r="CM10" s="133"/>
      <c r="CN10" s="134" t="str">
        <f>IF(AND(CL10=0,CM10=0),"",IF(AND(CL10&lt;=100000,CM10&lt;=100000),"",IF(CL10/CK10&gt;0.7,"男高",IF(CM10/CK10&gt;0.7,"女高",""))))</f>
        <v>男高</v>
      </c>
    </row>
    <row r="11" spans="1:94">
      <c r="A11" s="78">
        <f>W11</f>
        <v>0.21218277773103</v>
      </c>
      <c r="B11" s="216" t="s">
        <v>70</v>
      </c>
      <c r="C11" s="216" t="s">
        <v>58</v>
      </c>
      <c r="D11" s="216" t="s">
        <v>59</v>
      </c>
      <c r="E11" s="79" t="s">
        <v>71</v>
      </c>
      <c r="F11" s="79" t="s">
        <v>61</v>
      </c>
      <c r="G11" s="202">
        <v>499098</v>
      </c>
      <c r="H11" s="80">
        <v>711</v>
      </c>
      <c r="I11" s="80">
        <v>0</v>
      </c>
      <c r="J11" s="80">
        <v>2313</v>
      </c>
      <c r="K11" s="81">
        <v>299</v>
      </c>
      <c r="L11" s="82">
        <f>IFERROR(K11/J11,"-")</f>
        <v>0.12926934716818</v>
      </c>
      <c r="M11" s="80">
        <v>23</v>
      </c>
      <c r="N11" s="80">
        <v>55</v>
      </c>
      <c r="O11" s="82">
        <f>IFERROR(M11/(K11),"-")</f>
        <v>0.076923076923077</v>
      </c>
      <c r="P11" s="83">
        <f>IFERROR(G11/SUM(K11:K11),"-")</f>
        <v>1669.2240802676</v>
      </c>
      <c r="Q11" s="84">
        <v>13</v>
      </c>
      <c r="R11" s="82">
        <f>IF(K11=0,"-",Q11/K11)</f>
        <v>0.043478260869565</v>
      </c>
      <c r="S11" s="200">
        <v>105900</v>
      </c>
      <c r="T11" s="201">
        <f>IFERROR(S11/K11,"-")</f>
        <v>354.18060200669</v>
      </c>
      <c r="U11" s="201">
        <f>IFERROR(S11/Q11,"-")</f>
        <v>8146.1538461538</v>
      </c>
      <c r="V11" s="202">
        <f>SUM(S11:S11)-SUM(G11:G11)</f>
        <v>-393198</v>
      </c>
      <c r="W11" s="86">
        <f>SUM(S11:S11)/SUM(G11:G11)</f>
        <v>0.21218277773103</v>
      </c>
      <c r="Y11" s="87">
        <v>8</v>
      </c>
      <c r="Z11" s="88">
        <f>IF(K11=0,"",IF(Y11=0,"",(Y11/K11)))</f>
        <v>0.026755852842809</v>
      </c>
      <c r="AA11" s="87"/>
      <c r="AB11" s="89">
        <f>IFERROR(AA11/Y11,"-")</f>
        <v>0</v>
      </c>
      <c r="AC11" s="90"/>
      <c r="AD11" s="91">
        <f>IFERROR(AC11/Y11,"-")</f>
        <v>0</v>
      </c>
      <c r="AE11" s="92"/>
      <c r="AF11" s="92"/>
      <c r="AG11" s="92"/>
      <c r="AH11" s="93">
        <v>20</v>
      </c>
      <c r="AI11" s="94">
        <f>IF(K11=0,"",IF(AH11=0,"",(AH11/K11)))</f>
        <v>0.066889632107023</v>
      </c>
      <c r="AJ11" s="93"/>
      <c r="AK11" s="95">
        <f>IFERROR(AJ11/AH11,"-")</f>
        <v>0</v>
      </c>
      <c r="AL11" s="96"/>
      <c r="AM11" s="97">
        <f>IFERROR(AL11/AH11,"-")</f>
        <v>0</v>
      </c>
      <c r="AN11" s="98"/>
      <c r="AO11" s="98"/>
      <c r="AP11" s="98"/>
      <c r="AQ11" s="99">
        <v>7</v>
      </c>
      <c r="AR11" s="100">
        <f>IF(K11=0,"",IF(AQ11=0,"",(AQ11/K11)))</f>
        <v>0.023411371237458</v>
      </c>
      <c r="AS11" s="99"/>
      <c r="AT11" s="101">
        <f>IFERROR(AR11/AQ11,"-")</f>
        <v>0.0033444816053512</v>
      </c>
      <c r="AU11" s="102"/>
      <c r="AV11" s="103">
        <f>IFERROR(AU11/AQ11,"-")</f>
        <v>0</v>
      </c>
      <c r="AW11" s="104"/>
      <c r="AX11" s="104"/>
      <c r="AY11" s="104"/>
      <c r="AZ11" s="105">
        <v>43</v>
      </c>
      <c r="BA11" s="106">
        <f>IF(K11=0,"",IF(AZ11=0,"",(AZ11/K11)))</f>
        <v>0.1438127090301</v>
      </c>
      <c r="BB11" s="105">
        <v>3</v>
      </c>
      <c r="BC11" s="107">
        <f>IFERROR(BB11/AZ11,"-")</f>
        <v>0.069767441860465</v>
      </c>
      <c r="BD11" s="108">
        <v>17000</v>
      </c>
      <c r="BE11" s="109">
        <f>IFERROR(BD11/AZ11,"-")</f>
        <v>395.3488372093</v>
      </c>
      <c r="BF11" s="110">
        <v>2</v>
      </c>
      <c r="BG11" s="110"/>
      <c r="BH11" s="110">
        <v>1</v>
      </c>
      <c r="BI11" s="111">
        <v>106</v>
      </c>
      <c r="BJ11" s="112">
        <f>IF(K11=0,"",IF(BI11=0,"",(BI11/K11)))</f>
        <v>0.35451505016722</v>
      </c>
      <c r="BK11" s="113">
        <v>2</v>
      </c>
      <c r="BL11" s="114">
        <f>IFERROR(BK11/BI11,"-")</f>
        <v>0.018867924528302</v>
      </c>
      <c r="BM11" s="115">
        <v>14000</v>
      </c>
      <c r="BN11" s="116">
        <f>IFERROR(BM11/BI11,"-")</f>
        <v>132.07547169811</v>
      </c>
      <c r="BO11" s="117">
        <v>1</v>
      </c>
      <c r="BP11" s="117"/>
      <c r="BQ11" s="117">
        <v>1</v>
      </c>
      <c r="BR11" s="118">
        <v>94</v>
      </c>
      <c r="BS11" s="119">
        <f>IF(K11=0,"",IF(BR11=0,"",(BR11/K11)))</f>
        <v>0.31438127090301</v>
      </c>
      <c r="BT11" s="120">
        <v>7</v>
      </c>
      <c r="BU11" s="121">
        <f>IFERROR(BT11/BR11,"-")</f>
        <v>0.074468085106383</v>
      </c>
      <c r="BV11" s="122">
        <v>74000</v>
      </c>
      <c r="BW11" s="123">
        <f>IFERROR(BV11/BR11,"-")</f>
        <v>787.23404255319</v>
      </c>
      <c r="BX11" s="124">
        <v>3</v>
      </c>
      <c r="BY11" s="124">
        <v>1</v>
      </c>
      <c r="BZ11" s="124">
        <v>3</v>
      </c>
      <c r="CA11" s="125">
        <v>21</v>
      </c>
      <c r="CB11" s="126">
        <f>IF(K11=0,"",IF(CA11=0,"",(CA11/K11)))</f>
        <v>0.070234113712375</v>
      </c>
      <c r="CC11" s="127">
        <v>1</v>
      </c>
      <c r="CD11" s="128">
        <f>IFERROR(CC11/CA11,"-")</f>
        <v>0.047619047619048</v>
      </c>
      <c r="CE11" s="129">
        <v>900</v>
      </c>
      <c r="CF11" s="130">
        <f>IFERROR(CE11/CA11,"-")</f>
        <v>42.857142857143</v>
      </c>
      <c r="CG11" s="131">
        <v>1</v>
      </c>
      <c r="CH11" s="131"/>
      <c r="CI11" s="131"/>
      <c r="CJ11" s="132">
        <v>13</v>
      </c>
      <c r="CK11" s="133">
        <v>105900</v>
      </c>
      <c r="CL11" s="133">
        <v>19000</v>
      </c>
      <c r="CM11" s="133"/>
      <c r="CN11" s="134" t="str">
        <f>IF(AND(CL11=0,CM11=0),"",IF(AND(CL11&lt;=100000,CM11&lt;=100000),"",IF(CL11/CK11&gt;0.7,"男高",IF(CM11/CK11&gt;0.7,"女高",""))))</f>
        <v/>
      </c>
    </row>
    <row r="12" spans="1:94">
      <c r="A12" s="135"/>
      <c r="B12" s="55"/>
      <c r="C12" s="136"/>
      <c r="D12" s="137"/>
      <c r="E12" s="79"/>
      <c r="F12" s="79"/>
      <c r="G12" s="205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76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135"/>
      <c r="B13" s="149"/>
      <c r="C13" s="80"/>
      <c r="D13" s="80"/>
      <c r="E13" s="150"/>
      <c r="F13" s="151"/>
      <c r="G13" s="206"/>
      <c r="H13" s="138"/>
      <c r="I13" s="138"/>
      <c r="J13" s="80"/>
      <c r="K13" s="80"/>
      <c r="L13" s="139"/>
      <c r="M13" s="139"/>
      <c r="N13" s="80"/>
      <c r="O13" s="139"/>
      <c r="P13" s="85"/>
      <c r="Q13" s="85"/>
      <c r="R13" s="85"/>
      <c r="S13" s="200"/>
      <c r="T13" s="200"/>
      <c r="U13" s="200"/>
      <c r="V13" s="200"/>
      <c r="W13" s="139"/>
      <c r="X13" s="152"/>
      <c r="Y13" s="140"/>
      <c r="Z13" s="141"/>
      <c r="AA13" s="140"/>
      <c r="AB13" s="142"/>
      <c r="AC13" s="143"/>
      <c r="AD13" s="144"/>
      <c r="AE13" s="145"/>
      <c r="AF13" s="145"/>
      <c r="AG13" s="145"/>
      <c r="AH13" s="140"/>
      <c r="AI13" s="141"/>
      <c r="AJ13" s="140"/>
      <c r="AK13" s="142"/>
      <c r="AL13" s="143"/>
      <c r="AM13" s="144"/>
      <c r="AN13" s="145"/>
      <c r="AO13" s="145"/>
      <c r="AP13" s="145"/>
      <c r="AQ13" s="140"/>
      <c r="AR13" s="141"/>
      <c r="AS13" s="140"/>
      <c r="AT13" s="142"/>
      <c r="AU13" s="143"/>
      <c r="AV13" s="144"/>
      <c r="AW13" s="145"/>
      <c r="AX13" s="145"/>
      <c r="AY13" s="145"/>
      <c r="AZ13" s="140"/>
      <c r="BA13" s="141"/>
      <c r="BB13" s="140"/>
      <c r="BC13" s="142"/>
      <c r="BD13" s="143"/>
      <c r="BE13" s="144"/>
      <c r="BF13" s="145"/>
      <c r="BG13" s="145"/>
      <c r="BH13" s="145"/>
      <c r="BI13" s="77"/>
      <c r="BJ13" s="146"/>
      <c r="BK13" s="140"/>
      <c r="BL13" s="142"/>
      <c r="BM13" s="143"/>
      <c r="BN13" s="144"/>
      <c r="BO13" s="145"/>
      <c r="BP13" s="145"/>
      <c r="BQ13" s="145"/>
      <c r="BR13" s="77"/>
      <c r="BS13" s="146"/>
      <c r="BT13" s="140"/>
      <c r="BU13" s="142"/>
      <c r="BV13" s="143"/>
      <c r="BW13" s="144"/>
      <c r="BX13" s="145"/>
      <c r="BY13" s="145"/>
      <c r="BZ13" s="145"/>
      <c r="CA13" s="77"/>
      <c r="CB13" s="146"/>
      <c r="CC13" s="140"/>
      <c r="CD13" s="142"/>
      <c r="CE13" s="143"/>
      <c r="CF13" s="144"/>
      <c r="CG13" s="145"/>
      <c r="CH13" s="145"/>
      <c r="CI13" s="145"/>
      <c r="CJ13" s="147"/>
      <c r="CK13" s="143"/>
      <c r="CL13" s="143"/>
      <c r="CM13" s="143"/>
      <c r="CN13" s="148"/>
    </row>
    <row r="14" spans="1:94">
      <c r="A14" s="70">
        <f>W14</f>
        <v>1.6396372595462</v>
      </c>
      <c r="B14" s="153"/>
      <c r="C14" s="153"/>
      <c r="D14" s="153"/>
      <c r="E14" s="154" t="s">
        <v>72</v>
      </c>
      <c r="F14" s="154"/>
      <c r="G14" s="203">
        <f>SUM(G6:G13)</f>
        <v>8066153</v>
      </c>
      <c r="H14" s="153">
        <f>SUM(H6:H13)</f>
        <v>7376</v>
      </c>
      <c r="I14" s="153">
        <f>SUM(I6:I13)</f>
        <v>0</v>
      </c>
      <c r="J14" s="153">
        <f>SUM(J6:J13)</f>
        <v>291379</v>
      </c>
      <c r="K14" s="153">
        <f>SUM(K6:K13)</f>
        <v>2729</v>
      </c>
      <c r="L14" s="155">
        <f>IFERROR(K14/J14,"-")</f>
        <v>0.0093658087919857</v>
      </c>
      <c r="M14" s="156">
        <f>SUM(M6:M13)</f>
        <v>208</v>
      </c>
      <c r="N14" s="156">
        <f>SUM(N6:N13)</f>
        <v>828</v>
      </c>
      <c r="O14" s="155">
        <f>IFERROR(M14/K14,"-")</f>
        <v>0.07621839501649</v>
      </c>
      <c r="P14" s="157">
        <f>IFERROR(G14/K14,"-")</f>
        <v>2955.71747893</v>
      </c>
      <c r="Q14" s="158">
        <f>SUM(Q6:Q13)</f>
        <v>279</v>
      </c>
      <c r="R14" s="155">
        <f>IFERROR(Q14/K14,"-")</f>
        <v>0.1022352510077</v>
      </c>
      <c r="S14" s="203">
        <f>SUM(S6:S13)</f>
        <v>13225565</v>
      </c>
      <c r="T14" s="203">
        <f>IFERROR(S14/K14,"-")</f>
        <v>4846.3045071455</v>
      </c>
      <c r="U14" s="203">
        <f>IFERROR(S14/Q14,"-")</f>
        <v>47403.458781362</v>
      </c>
      <c r="V14" s="203">
        <f>S14-G14</f>
        <v>5159412</v>
      </c>
      <c r="W14" s="159">
        <f>S14/G14</f>
        <v>1.6396372595462</v>
      </c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