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<sst xmlns="http://schemas.openxmlformats.org/spreadsheetml/2006/main" uniqueCount="69">
  <si>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</si>
  <si>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</si>
  <si>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</si>
  <si>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</si>
  <si>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</si>
  <si>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</si>
  <si>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</si>
  <si>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</si>
  <si>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</si>
  <si>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</si>
  <si>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</si>
  <si>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</si>
  <si>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</si>
  <si>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</si>
  <si>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</si>
  <si>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</si>
  <si>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</si>
  <si>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</si>
  <si>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</si>
  <si>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</si>
  <si>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</si>
  <si>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</si>
  <si>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</si>
  <si>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</si>
  <si>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</si>
  <si>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</si>
  <si>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</si>
  <si>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</si>
  <si>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</si>
  <si>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</si>
  <si>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</si>
  <si>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</si>
  <si>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</si>
  <si>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</si>
  <si>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</si>
  <si>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</si>
  <si>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</si>
  <si>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</si>
  <si>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</si>
  <si>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</si>
  <si>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</si>
  <si>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</si>
  <si>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</si>
  <si>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</si>
  <si>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</si>
  <si>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</si>
  <si>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</si>
  <si>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</si>
  <si>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</si>
  <si>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</si>
  <si>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</si>
  <si>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</si>
  <si>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</si>
  <si>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</si>
  <si>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</si>
  <si>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</si>
  <si>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</si>
  <si>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</si>
  <si>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</si>
  <si>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</si>
  <si>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</si>
  <si>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12/1～12/31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</si>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</sst>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9280761</v>
      </c>
      <c r="E6" s="36">
        <v>6949</v>
      </c>
      <c r="F6" s="36">
        <v>0</v>
      </c>
      <c r="G6" s="36">
        <v>259186</v>
      </c>
      <c r="H6" s="43">
        <v>2381</v>
      </c>
      <c r="I6" s="44">
        <v>104</v>
      </c>
      <c r="J6" s="47">
        <f>H6+I6</f>
        <v>2485</v>
      </c>
      <c r="K6" s="37">
        <f>IFERROR(J6/G6,"-")</f>
        <v>0.009587709212689</v>
      </c>
      <c r="L6" s="36">
        <v>74</v>
      </c>
      <c r="M6" s="36">
        <v>811</v>
      </c>
      <c r="N6" s="37">
        <f>IFERROR(L6/J6,"-")</f>
        <v>0.029778672032193</v>
      </c>
      <c r="O6" s="38">
        <f>IFERROR(D6/J6,"-")</f>
        <v>3734.7126760563</v>
      </c>
      <c r="P6" s="39">
        <v>292</v>
      </c>
      <c r="Q6" s="37">
        <f>IFERROR(P6/J6,"-")</f>
        <v>0.11750503018109</v>
      </c>
      <c r="R6" s="213">
        <v>13984800</v>
      </c>
      <c r="S6" s="214">
        <f>IFERROR(R6/J6,"-")</f>
        <v>5627.6861167002</v>
      </c>
      <c r="T6" s="214">
        <f>IFERROR(R6/P6,"-")</f>
        <v>47893.150684932</v>
      </c>
      <c r="U6" s="208">
        <f>IFERROR(R6-D6,"-")</f>
        <v>4704039</v>
      </c>
      <c r="V6" s="40">
        <f>R6/D6</f>
        <v>1.5068591896721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9280761</v>
      </c>
      <c r="E9" s="21">
        <f>SUM(E6:E7)</f>
        <v>6949</v>
      </c>
      <c r="F9" s="21">
        <f>SUM(F6:F7)</f>
        <v>0</v>
      </c>
      <c r="G9" s="21">
        <f>SUM(G6:G7)</f>
        <v>259186</v>
      </c>
      <c r="H9" s="21">
        <f>SUM(H6:H7)</f>
        <v>2381</v>
      </c>
      <c r="I9" s="21">
        <f>SUM(I6:I7)</f>
        <v>104</v>
      </c>
      <c r="J9" s="21">
        <f>SUM(J6:J7)</f>
        <v>2485</v>
      </c>
      <c r="K9" s="22">
        <f>IFERROR(J9/G9,"-")</f>
        <v>0.009587709212689</v>
      </c>
      <c r="L9" s="33">
        <f>SUM(L6:L7)</f>
        <v>74</v>
      </c>
      <c r="M9" s="33">
        <f>SUM(M6:M7)</f>
        <v>811</v>
      </c>
      <c r="N9" s="22">
        <f>IFERROR(L9/J9,"-")</f>
        <v>0.029778672032193</v>
      </c>
      <c r="O9" s="23">
        <f>IFERROR(D9/J9,"-")</f>
        <v>3734.7126760563</v>
      </c>
      <c r="P9" s="24">
        <f>SUM(P6:P7)</f>
        <v>292</v>
      </c>
      <c r="Q9" s="22">
        <f>IFERROR(P9/J9,"-")</f>
        <v>0.11750503018109</v>
      </c>
      <c r="R9" s="25">
        <f>SUM(R6:R7)</f>
        <v>13984800</v>
      </c>
      <c r="S9" s="25">
        <f>IFERROR(R9/J9,"-")</f>
        <v>5627.6861167002</v>
      </c>
      <c r="T9" s="25">
        <f>IFERROR(R9/P9,"-")</f>
        <v>47893.150684932</v>
      </c>
      <c r="U9" s="26">
        <f>SUM(U6:U7)</f>
        <v>4704039</v>
      </c>
      <c r="V9" s="27">
        <f>IFERROR(R9/D9,"-")</f>
        <v>1.5068591896721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1.2280547768722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6619436</v>
      </c>
      <c r="H7" s="80">
        <v>4966</v>
      </c>
      <c r="I7" s="80">
        <v>0</v>
      </c>
      <c r="J7" s="80">
        <v>206596</v>
      </c>
      <c r="K7" s="81">
        <v>1540</v>
      </c>
      <c r="L7" s="82">
        <f>IFERROR(K7/J7,"-")</f>
        <v>0.0074541617456292</v>
      </c>
      <c r="M7" s="80">
        <v>59</v>
      </c>
      <c r="N7" s="80">
        <v>474</v>
      </c>
      <c r="O7" s="82">
        <f>IFERROR(M7/(K7),"-")</f>
        <v>0.038311688311688</v>
      </c>
      <c r="P7" s="83">
        <f>IFERROR(G7/SUM(K7:K7),"-")</f>
        <v>4298.3350649351</v>
      </c>
      <c r="Q7" s="84">
        <v>191</v>
      </c>
      <c r="R7" s="82">
        <f>IF(K7=0,"-",Q7/K7)</f>
        <v>0.12402597402597</v>
      </c>
      <c r="S7" s="200">
        <v>8129030</v>
      </c>
      <c r="T7" s="201">
        <f>IFERROR(S7/K7,"-")</f>
        <v>5278.5909090909</v>
      </c>
      <c r="U7" s="201">
        <f>IFERROR(S7/Q7,"-")</f>
        <v>42560.366492147</v>
      </c>
      <c r="V7" s="202">
        <f>SUM(S7:S7)-SUM(G7:G7)</f>
        <v>1509594</v>
      </c>
      <c r="W7" s="86">
        <f>SUM(S7:S7)/SUM(G7:G7)</f>
        <v>1.2280547768722</v>
      </c>
      <c r="Y7" s="87">
        <v>1</v>
      </c>
      <c r="Z7" s="88">
        <f>IF(K7=0,"",IF(Y7=0,"",(Y7/K7)))</f>
        <v>0.00064935064935065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8</v>
      </c>
      <c r="AI7" s="94">
        <f>IF(K7=0,"",IF(AH7=0,"",(AH7/K7)))</f>
        <v>0.0051948051948052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9</v>
      </c>
      <c r="AR7" s="100">
        <f>IF(K7=0,"",IF(AQ7=0,"",(AQ7/K7)))</f>
        <v>0.0058441558441558</v>
      </c>
      <c r="AS7" s="99"/>
      <c r="AT7" s="101">
        <f>IFERROR(AR7/AQ7,"-")</f>
        <v>0.00064935064935065</v>
      </c>
      <c r="AU7" s="102"/>
      <c r="AV7" s="103">
        <f>IFERROR(AU7/AQ7,"-")</f>
        <v>0</v>
      </c>
      <c r="AW7" s="104"/>
      <c r="AX7" s="104"/>
      <c r="AY7" s="104"/>
      <c r="AZ7" s="105">
        <v>75</v>
      </c>
      <c r="BA7" s="106">
        <f>IF(K7=0,"",IF(AZ7=0,"",(AZ7/K7)))</f>
        <v>0.048701298701299</v>
      </c>
      <c r="BB7" s="105">
        <v>6</v>
      </c>
      <c r="BC7" s="107">
        <f>IFERROR(BB7/AZ7,"-")</f>
        <v>0.08</v>
      </c>
      <c r="BD7" s="108">
        <v>170000</v>
      </c>
      <c r="BE7" s="109">
        <f>IFERROR(BD7/AZ7,"-")</f>
        <v>2266.6666666667</v>
      </c>
      <c r="BF7" s="110">
        <v>3</v>
      </c>
      <c r="BG7" s="110">
        <v>1</v>
      </c>
      <c r="BH7" s="110">
        <v>2</v>
      </c>
      <c r="BI7" s="111">
        <v>860</v>
      </c>
      <c r="BJ7" s="112">
        <f>IF(K7=0,"",IF(BI7=0,"",(BI7/K7)))</f>
        <v>0.55844155844156</v>
      </c>
      <c r="BK7" s="113">
        <v>98</v>
      </c>
      <c r="BL7" s="114">
        <f>IFERROR(BK7/BI7,"-")</f>
        <v>0.11395348837209</v>
      </c>
      <c r="BM7" s="115">
        <v>3626600</v>
      </c>
      <c r="BN7" s="116">
        <f>IFERROR(BM7/BI7,"-")</f>
        <v>4216.976744186</v>
      </c>
      <c r="BO7" s="117">
        <v>43</v>
      </c>
      <c r="BP7" s="117">
        <v>22</v>
      </c>
      <c r="BQ7" s="117">
        <v>33</v>
      </c>
      <c r="BR7" s="118">
        <v>498</v>
      </c>
      <c r="BS7" s="119">
        <f>IF(K7=0,"",IF(BR7=0,"",(BR7/K7)))</f>
        <v>0.32337662337662</v>
      </c>
      <c r="BT7" s="120">
        <v>79</v>
      </c>
      <c r="BU7" s="121">
        <f>IFERROR(BT7/BR7,"-")</f>
        <v>0.15863453815261</v>
      </c>
      <c r="BV7" s="122">
        <v>3691430</v>
      </c>
      <c r="BW7" s="123">
        <f>IFERROR(BV7/BR7,"-")</f>
        <v>7412.5100401606</v>
      </c>
      <c r="BX7" s="124">
        <v>35</v>
      </c>
      <c r="BY7" s="124">
        <v>12</v>
      </c>
      <c r="BZ7" s="124">
        <v>32</v>
      </c>
      <c r="CA7" s="125">
        <v>89</v>
      </c>
      <c r="CB7" s="126">
        <f>IF(K7=0,"",IF(CA7=0,"",(CA7/K7)))</f>
        <v>0.057792207792208</v>
      </c>
      <c r="CC7" s="127">
        <v>8</v>
      </c>
      <c r="CD7" s="128">
        <f>IFERROR(CC7/CA7,"-")</f>
        <v>0.089887640449438</v>
      </c>
      <c r="CE7" s="129">
        <v>641000</v>
      </c>
      <c r="CF7" s="130">
        <f>IFERROR(CE7/CA7,"-")</f>
        <v>7202.2471910112</v>
      </c>
      <c r="CG7" s="131">
        <v>3</v>
      </c>
      <c r="CH7" s="131">
        <v>2</v>
      </c>
      <c r="CI7" s="131">
        <v>3</v>
      </c>
      <c r="CJ7" s="132">
        <v>191</v>
      </c>
      <c r="CK7" s="133">
        <v>8129030</v>
      </c>
      <c r="CL7" s="133">
        <v>918000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2.200321268541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2661325</v>
      </c>
      <c r="H8" s="80">
        <v>1983</v>
      </c>
      <c r="I8" s="80">
        <v>0</v>
      </c>
      <c r="J8" s="80">
        <v>52590</v>
      </c>
      <c r="K8" s="81">
        <v>945</v>
      </c>
      <c r="L8" s="82">
        <f>IFERROR(K8/J8,"-")</f>
        <v>0.017969195664575</v>
      </c>
      <c r="M8" s="80">
        <v>15</v>
      </c>
      <c r="N8" s="80">
        <v>337</v>
      </c>
      <c r="O8" s="82">
        <f>IFERROR(M8/(K8),"-")</f>
        <v>0.015873015873016</v>
      </c>
      <c r="P8" s="83">
        <f>IFERROR(G8/SUM(K8:K8),"-")</f>
        <v>2816.2169312169</v>
      </c>
      <c r="Q8" s="84">
        <v>101</v>
      </c>
      <c r="R8" s="82">
        <f>IF(K8=0,"-",Q8/K8)</f>
        <v>0.10687830687831</v>
      </c>
      <c r="S8" s="200">
        <v>5855770</v>
      </c>
      <c r="T8" s="201">
        <f>IFERROR(S8/K8,"-")</f>
        <v>6196.582010582</v>
      </c>
      <c r="U8" s="201">
        <f>IFERROR(S8/Q8,"-")</f>
        <v>57977.920792079</v>
      </c>
      <c r="V8" s="202">
        <f>SUM(S8:S8)-SUM(G8:G8)</f>
        <v>3194445</v>
      </c>
      <c r="W8" s="86">
        <f>SUM(S8:S8)/SUM(G8:G8)</f>
        <v>2.200321268541</v>
      </c>
      <c r="Y8" s="87">
        <v>41</v>
      </c>
      <c r="Z8" s="88">
        <f>IF(K8=0,"",IF(Y8=0,"",(Y8/K8)))</f>
        <v>0.043386243386243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170</v>
      </c>
      <c r="AI8" s="94">
        <f>IF(K8=0,"",IF(AH8=0,"",(AH8/K8)))</f>
        <v>0.17989417989418</v>
      </c>
      <c r="AJ8" s="93">
        <v>4</v>
      </c>
      <c r="AK8" s="95">
        <f>IFERROR(AJ8/AH8,"-")</f>
        <v>0.023529411764706</v>
      </c>
      <c r="AL8" s="96">
        <v>51000</v>
      </c>
      <c r="AM8" s="97">
        <f>IFERROR(AL8/AH8,"-")</f>
        <v>300</v>
      </c>
      <c r="AN8" s="98">
        <v>3</v>
      </c>
      <c r="AO8" s="98"/>
      <c r="AP8" s="98">
        <v>1</v>
      </c>
      <c r="AQ8" s="99">
        <v>123</v>
      </c>
      <c r="AR8" s="100">
        <f>IF(K8=0,"",IF(AQ8=0,"",(AQ8/K8)))</f>
        <v>0.13015873015873</v>
      </c>
      <c r="AS8" s="99">
        <v>10</v>
      </c>
      <c r="AT8" s="101">
        <f>IFERROR(AR8/AQ8,"-")</f>
        <v>0.0010582010582011</v>
      </c>
      <c r="AU8" s="102">
        <v>80500</v>
      </c>
      <c r="AV8" s="103">
        <f>IFERROR(AU8/AQ8,"-")</f>
        <v>654.47154471545</v>
      </c>
      <c r="AW8" s="104">
        <v>6</v>
      </c>
      <c r="AX8" s="104">
        <v>1</v>
      </c>
      <c r="AY8" s="104">
        <v>3</v>
      </c>
      <c r="AZ8" s="105">
        <v>236</v>
      </c>
      <c r="BA8" s="106">
        <f>IF(K8=0,"",IF(AZ8=0,"",(AZ8/K8)))</f>
        <v>0.24973544973545</v>
      </c>
      <c r="BB8" s="105">
        <v>30</v>
      </c>
      <c r="BC8" s="107">
        <f>IFERROR(BB8/AZ8,"-")</f>
        <v>0.1271186440678</v>
      </c>
      <c r="BD8" s="108">
        <v>229400</v>
      </c>
      <c r="BE8" s="109">
        <f>IFERROR(BD8/AZ8,"-")</f>
        <v>972.03389830508</v>
      </c>
      <c r="BF8" s="110">
        <v>17</v>
      </c>
      <c r="BG8" s="110">
        <v>5</v>
      </c>
      <c r="BH8" s="110">
        <v>8</v>
      </c>
      <c r="BI8" s="111">
        <v>270</v>
      </c>
      <c r="BJ8" s="112">
        <f>IF(K8=0,"",IF(BI8=0,"",(BI8/K8)))</f>
        <v>0.28571428571429</v>
      </c>
      <c r="BK8" s="113">
        <v>39</v>
      </c>
      <c r="BL8" s="114">
        <f>IFERROR(BK8/BI8,"-")</f>
        <v>0.14444444444444</v>
      </c>
      <c r="BM8" s="115">
        <v>1238870</v>
      </c>
      <c r="BN8" s="116">
        <f>IFERROR(BM8/BI8,"-")</f>
        <v>4588.4074074074</v>
      </c>
      <c r="BO8" s="117">
        <v>17</v>
      </c>
      <c r="BP8" s="117">
        <v>9</v>
      </c>
      <c r="BQ8" s="117">
        <v>13</v>
      </c>
      <c r="BR8" s="118">
        <v>83</v>
      </c>
      <c r="BS8" s="119">
        <f>IF(K8=0,"",IF(BR8=0,"",(BR8/K8)))</f>
        <v>0.087830687830688</v>
      </c>
      <c r="BT8" s="120">
        <v>14</v>
      </c>
      <c r="BU8" s="121">
        <f>IFERROR(BT8/BR8,"-")</f>
        <v>0.16867469879518</v>
      </c>
      <c r="BV8" s="122">
        <v>3321000</v>
      </c>
      <c r="BW8" s="123">
        <f>IFERROR(BV8/BR8,"-")</f>
        <v>40012.048192771</v>
      </c>
      <c r="BX8" s="124">
        <v>5</v>
      </c>
      <c r="BY8" s="124">
        <v>2</v>
      </c>
      <c r="BZ8" s="124">
        <v>7</v>
      </c>
      <c r="CA8" s="125">
        <v>22</v>
      </c>
      <c r="CB8" s="126">
        <f>IF(K8=0,"",IF(CA8=0,"",(CA8/K8)))</f>
        <v>0.023280423280423</v>
      </c>
      <c r="CC8" s="127">
        <v>4</v>
      </c>
      <c r="CD8" s="128">
        <f>IFERROR(CC8/CA8,"-")</f>
        <v>0.18181818181818</v>
      </c>
      <c r="CE8" s="129">
        <v>935000</v>
      </c>
      <c r="CF8" s="130">
        <f>IFERROR(CE8/CA8,"-")</f>
        <v>42500</v>
      </c>
      <c r="CG8" s="131">
        <v>1</v>
      </c>
      <c r="CH8" s="131"/>
      <c r="CI8" s="131">
        <v>3</v>
      </c>
      <c r="CJ8" s="132">
        <v>101</v>
      </c>
      <c r="CK8" s="133">
        <v>5855770</v>
      </c>
      <c r="CL8" s="133">
        <v>1935000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1.5068591896721</v>
      </c>
      <c r="B12" s="153"/>
      <c r="C12" s="153"/>
      <c r="D12" s="153"/>
      <c r="E12" s="154" t="s">
        <v>68</v>
      </c>
      <c r="F12" s="154"/>
      <c r="G12" s="203">
        <f>SUM(G6:G11)</f>
        <v>9280761</v>
      </c>
      <c r="H12" s="153">
        <f>SUM(H6:H11)</f>
        <v>6949</v>
      </c>
      <c r="I12" s="153">
        <f>SUM(I6:I11)</f>
        <v>0</v>
      </c>
      <c r="J12" s="153">
        <f>SUM(J6:J11)</f>
        <v>259186</v>
      </c>
      <c r="K12" s="153">
        <f>SUM(K6:K11)</f>
        <v>2485</v>
      </c>
      <c r="L12" s="155">
        <f>IFERROR(K12/J12,"-")</f>
        <v>0.009587709212689</v>
      </c>
      <c r="M12" s="156">
        <f>SUM(M6:M11)</f>
        <v>74</v>
      </c>
      <c r="N12" s="156">
        <f>SUM(N6:N11)</f>
        <v>811</v>
      </c>
      <c r="O12" s="155">
        <f>IFERROR(M12/K12,"-")</f>
        <v>0.029778672032193</v>
      </c>
      <c r="P12" s="157">
        <f>IFERROR(G12/K12,"-")</f>
        <v>3734.7126760563</v>
      </c>
      <c r="Q12" s="158">
        <f>SUM(Q6:Q11)</f>
        <v>292</v>
      </c>
      <c r="R12" s="155">
        <f>IFERROR(Q12/K12,"-")</f>
        <v>0.11750503018109</v>
      </c>
      <c r="S12" s="203">
        <f>SUM(S6:S11)</f>
        <v>13984800</v>
      </c>
      <c r="T12" s="203">
        <f>IFERROR(S12/K12,"-")</f>
        <v>5627.6861167002</v>
      </c>
      <c r="U12" s="203">
        <f>IFERROR(S12/Q12,"-")</f>
        <v>47893.150684932</v>
      </c>
      <c r="V12" s="203">
        <f>S12-G12</f>
        <v>4704039</v>
      </c>
      <c r="W12" s="159">
        <f>S12/G12</f>
        <v>1.5068591896721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